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5" windowWidth="13020" windowHeight="7920" tabRatio="500"/>
  </bookViews>
  <sheets>
    <sheet name="ДОХОДЫ" sheetId="1" r:id="rId1"/>
    <sheet name="расходы " sheetId="2" r:id="rId2"/>
    <sheet name="ПРИЛОЖЕНИЕ 3" sheetId="3" r:id="rId3"/>
  </sheets>
  <definedNames>
    <definedName name="_Otchet_Period_Source__AT_ObjectName">#REF!</definedName>
    <definedName name="_PBuh_">'ПРИЛОЖЕНИЕ 3'!#REF!</definedName>
    <definedName name="_PBuhN_">'ПРИЛОЖЕНИЕ 3'!$A$22</definedName>
    <definedName name="_Period_">#REF!</definedName>
    <definedName name="_PRuk_">'ПРИЛОЖЕНИЕ 3'!#REF!</definedName>
    <definedName name="_PRukN_">'ПРИЛОЖЕНИЕ 3'!$A$20</definedName>
    <definedName name="_RDate_">#REF!</definedName>
    <definedName name="_СпрОКАТО_">#REF!</definedName>
    <definedName name="_СпрОКПО_">#REF!</definedName>
    <definedName name="total2">#REF!</definedName>
    <definedName name="_xlnm.Print_Titles" localSheetId="0">ДОХОДЫ!$7:$9</definedName>
    <definedName name="_xlnm.Print_Area" localSheetId="0">ДОХОДЫ!$A$1:$F$219</definedName>
    <definedName name="_xlnm.Print_Area" localSheetId="2">'ПРИЛОЖЕНИЕ 3'!$A$1:$E$18</definedName>
    <definedName name="_xlnm.Print_Area" localSheetId="1">'расходы '!$A$1:$J$64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6" i="2"/>
  <c r="D184" i="1"/>
  <c r="D185"/>
  <c r="E157"/>
  <c r="F179"/>
  <c r="F178"/>
  <c r="E172"/>
  <c r="F172" s="1"/>
  <c r="D172"/>
  <c r="F173"/>
  <c r="F171"/>
  <c r="D105"/>
  <c r="E121"/>
  <c r="D121"/>
  <c r="E119"/>
  <c r="D119"/>
  <c r="E105"/>
  <c r="F107"/>
  <c r="E96"/>
  <c r="D96"/>
  <c r="F97"/>
  <c r="E102"/>
  <c r="J12" i="2"/>
  <c r="F39"/>
  <c r="F73" i="1"/>
  <c r="F72"/>
  <c r="F71"/>
  <c r="F70"/>
  <c r="F69"/>
  <c r="F68"/>
  <c r="F58"/>
  <c r="F57"/>
  <c r="F55"/>
  <c r="F54"/>
  <c r="F53"/>
  <c r="F36"/>
  <c r="F219"/>
  <c r="F218"/>
  <c r="F215"/>
  <c r="F213"/>
  <c r="F208"/>
  <c r="F198"/>
  <c r="F197"/>
  <c r="F196"/>
  <c r="F194"/>
  <c r="F193"/>
  <c r="F199"/>
  <c r="F175"/>
  <c r="F154"/>
  <c r="F153" s="1"/>
  <c r="F18"/>
  <c r="F33"/>
  <c r="F41"/>
  <c r="F49"/>
  <c r="F91"/>
  <c r="F149"/>
  <c r="F147"/>
  <c r="F144"/>
  <c r="F142"/>
  <c r="F140"/>
  <c r="F139"/>
  <c r="F137"/>
  <c r="F135"/>
  <c r="F133"/>
  <c r="F132"/>
  <c r="F130"/>
  <c r="F127"/>
  <c r="F116"/>
  <c r="F115"/>
  <c r="F114"/>
  <c r="F113"/>
  <c r="F112"/>
  <c r="F111"/>
  <c r="F110"/>
  <c r="F109"/>
  <c r="F108"/>
  <c r="F106"/>
  <c r="F98"/>
  <c r="F96" s="1"/>
  <c r="F77"/>
  <c r="F105" l="1"/>
  <c r="F59" i="2"/>
  <c r="F19"/>
  <c r="E217" i="1"/>
  <c r="F217" s="1"/>
  <c r="E64"/>
  <c r="E207" l="1"/>
  <c r="F207" s="1"/>
  <c r="D207"/>
  <c r="E7" i="3" l="1"/>
  <c r="D7"/>
  <c r="F6" i="2"/>
  <c r="E6"/>
  <c r="J62"/>
  <c r="J24"/>
  <c r="F3"/>
  <c r="F125" i="1"/>
  <c r="F124"/>
  <c r="E166" l="1"/>
  <c r="D166"/>
  <c r="E170"/>
  <c r="D170"/>
  <c r="E168"/>
  <c r="D168"/>
  <c r="E123"/>
  <c r="D123"/>
  <c r="E48"/>
  <c r="D48"/>
  <c r="D2" i="3"/>
  <c r="J60" i="2"/>
  <c r="J57"/>
  <c r="J55"/>
  <c r="J54"/>
  <c r="J53"/>
  <c r="J52"/>
  <c r="J47"/>
  <c r="J48"/>
  <c r="J45"/>
  <c r="J44"/>
  <c r="J43"/>
  <c r="J42"/>
  <c r="J41"/>
  <c r="J40"/>
  <c r="J38"/>
  <c r="J35"/>
  <c r="J34"/>
  <c r="J33"/>
  <c r="J32"/>
  <c r="J25"/>
  <c r="J28"/>
  <c r="J29"/>
  <c r="J30"/>
  <c r="J20"/>
  <c r="J21"/>
  <c r="J22"/>
  <c r="J18"/>
  <c r="J11"/>
  <c r="J13"/>
  <c r="J14"/>
  <c r="J16"/>
  <c r="F156" i="1"/>
  <c r="F155" s="1"/>
  <c r="F160"/>
  <c r="E160"/>
  <c r="D160"/>
  <c r="F162"/>
  <c r="F164"/>
  <c r="F177"/>
  <c r="F176" s="1"/>
  <c r="F180"/>
  <c r="F183"/>
  <c r="F182" s="1"/>
  <c r="F186"/>
  <c r="F185" s="1"/>
  <c r="F188"/>
  <c r="F187" s="1"/>
  <c r="F190"/>
  <c r="F189" s="1"/>
  <c r="F192"/>
  <c r="F191" s="1"/>
  <c r="F201"/>
  <c r="F203"/>
  <c r="F206"/>
  <c r="F210"/>
  <c r="F209" s="1"/>
  <c r="F214"/>
  <c r="E138"/>
  <c r="D138"/>
  <c r="E131"/>
  <c r="F131" s="1"/>
  <c r="D131"/>
  <c r="D117"/>
  <c r="E134"/>
  <c r="D134"/>
  <c r="F103"/>
  <c r="F102" s="1"/>
  <c r="F101"/>
  <c r="F88"/>
  <c r="F87" s="1"/>
  <c r="F86" s="1"/>
  <c r="F80"/>
  <c r="F81"/>
  <c r="F83"/>
  <c r="F76"/>
  <c r="F75" s="1"/>
  <c r="E75"/>
  <c r="E74" s="1"/>
  <c r="F67"/>
  <c r="F66" s="1"/>
  <c r="F61"/>
  <c r="F63"/>
  <c r="F47"/>
  <c r="F46" s="1"/>
  <c r="F45" s="1"/>
  <c r="F44"/>
  <c r="F43" s="1"/>
  <c r="F42" s="1"/>
  <c r="F40"/>
  <c r="F39" s="1"/>
  <c r="F38"/>
  <c r="F37" s="1"/>
  <c r="F35"/>
  <c r="F32"/>
  <c r="F31"/>
  <c r="F28"/>
  <c r="F21"/>
  <c r="F22"/>
  <c r="F23"/>
  <c r="F24"/>
  <c r="F17"/>
  <c r="F16"/>
  <c r="F15"/>
  <c r="F14"/>
  <c r="D211"/>
  <c r="F170" l="1"/>
  <c r="F134"/>
  <c r="F138"/>
  <c r="F123"/>
  <c r="E19" i="2"/>
  <c r="F31"/>
  <c r="F23"/>
  <c r="J19"/>
  <c r="F8"/>
  <c r="E211" i="1"/>
  <c r="F211" s="1"/>
  <c r="F36" i="2"/>
  <c r="E36"/>
  <c r="J36" l="1"/>
  <c r="C18" i="3"/>
  <c r="C17"/>
  <c r="C16"/>
  <c r="C15"/>
  <c r="C14"/>
  <c r="E13"/>
  <c r="E12" s="1"/>
  <c r="E11" s="1"/>
  <c r="D13"/>
  <c r="D12" s="1"/>
  <c r="D11" s="1"/>
  <c r="C13"/>
  <c r="C12"/>
  <c r="C11"/>
  <c r="C10"/>
  <c r="C9"/>
  <c r="H65" i="2"/>
  <c r="G65"/>
  <c r="I61"/>
  <c r="H61"/>
  <c r="G61"/>
  <c r="I60"/>
  <c r="H60"/>
  <c r="G60"/>
  <c r="E59"/>
  <c r="G59" s="1"/>
  <c r="I58"/>
  <c r="G58"/>
  <c r="I57"/>
  <c r="G57"/>
  <c r="H57" s="1"/>
  <c r="E56"/>
  <c r="J56" s="1"/>
  <c r="I55"/>
  <c r="G55"/>
  <c r="I54"/>
  <c r="H54"/>
  <c r="G54"/>
  <c r="I53"/>
  <c r="H53"/>
  <c r="G53"/>
  <c r="I52"/>
  <c r="H52"/>
  <c r="G52"/>
  <c r="F51"/>
  <c r="E51"/>
  <c r="I50"/>
  <c r="H50"/>
  <c r="G50"/>
  <c r="F49"/>
  <c r="E49"/>
  <c r="I48"/>
  <c r="H48"/>
  <c r="G48"/>
  <c r="I47"/>
  <c r="H47"/>
  <c r="G47"/>
  <c r="F46"/>
  <c r="H46" s="1"/>
  <c r="E46"/>
  <c r="I45"/>
  <c r="I44"/>
  <c r="I43"/>
  <c r="I41"/>
  <c r="H41"/>
  <c r="G41"/>
  <c r="I40"/>
  <c r="H40"/>
  <c r="G40"/>
  <c r="H39"/>
  <c r="E39"/>
  <c r="J39" s="1"/>
  <c r="I35"/>
  <c r="G35"/>
  <c r="I34"/>
  <c r="G34"/>
  <c r="I33"/>
  <c r="H33"/>
  <c r="G33"/>
  <c r="I32"/>
  <c r="E31"/>
  <c r="J31" s="1"/>
  <c r="I30"/>
  <c r="H30"/>
  <c r="G30"/>
  <c r="I28"/>
  <c r="G28"/>
  <c r="I27"/>
  <c r="G27"/>
  <c r="E23"/>
  <c r="I22"/>
  <c r="I21"/>
  <c r="I20"/>
  <c r="I19"/>
  <c r="I18"/>
  <c r="F17"/>
  <c r="E17"/>
  <c r="I16"/>
  <c r="H16"/>
  <c r="G16"/>
  <c r="I15"/>
  <c r="G15"/>
  <c r="I14"/>
  <c r="I13"/>
  <c r="H13"/>
  <c r="G13"/>
  <c r="I12"/>
  <c r="G12"/>
  <c r="I11"/>
  <c r="H11"/>
  <c r="G11"/>
  <c r="H10"/>
  <c r="G10"/>
  <c r="H8"/>
  <c r="E8"/>
  <c r="J8" s="1"/>
  <c r="E216" i="1"/>
  <c r="F216" s="1"/>
  <c r="D217"/>
  <c r="D216" s="1"/>
  <c r="E209"/>
  <c r="D209"/>
  <c r="E205"/>
  <c r="D205"/>
  <c r="E202"/>
  <c r="D202"/>
  <c r="E200"/>
  <c r="D200"/>
  <c r="E197"/>
  <c r="D197"/>
  <c r="E195"/>
  <c r="D195"/>
  <c r="F195" s="1"/>
  <c r="E193"/>
  <c r="D193"/>
  <c r="E191"/>
  <c r="D191"/>
  <c r="E189"/>
  <c r="D189"/>
  <c r="E187"/>
  <c r="D187"/>
  <c r="E185"/>
  <c r="E182"/>
  <c r="D182"/>
  <c r="D157" s="1"/>
  <c r="E180"/>
  <c r="D180"/>
  <c r="E178"/>
  <c r="D178"/>
  <c r="E176"/>
  <c r="D176"/>
  <c r="E174"/>
  <c r="D174"/>
  <c r="E164"/>
  <c r="D164"/>
  <c r="E162"/>
  <c r="D162"/>
  <c r="E158"/>
  <c r="D158"/>
  <c r="E155"/>
  <c r="D155"/>
  <c r="E153"/>
  <c r="D153"/>
  <c r="E148"/>
  <c r="D148"/>
  <c r="E146"/>
  <c r="D146"/>
  <c r="E143"/>
  <c r="F143" s="1"/>
  <c r="D143"/>
  <c r="E141"/>
  <c r="D141"/>
  <c r="E136"/>
  <c r="F136" s="1"/>
  <c r="D136"/>
  <c r="E129"/>
  <c r="D129"/>
  <c r="D128" s="1"/>
  <c r="E126"/>
  <c r="F126" s="1"/>
  <c r="D126"/>
  <c r="E117"/>
  <c r="E100"/>
  <c r="E99" s="1"/>
  <c r="D102"/>
  <c r="D100" s="1"/>
  <c r="D99" s="1"/>
  <c r="D92" s="1"/>
  <c r="E94"/>
  <c r="E93" s="1"/>
  <c r="D94"/>
  <c r="D93" s="1"/>
  <c r="E90"/>
  <c r="D90"/>
  <c r="D89" s="1"/>
  <c r="E87"/>
  <c r="E86" s="1"/>
  <c r="D87"/>
  <c r="D86" s="1"/>
  <c r="E82"/>
  <c r="D82"/>
  <c r="D79" s="1"/>
  <c r="D78" s="1"/>
  <c r="D75"/>
  <c r="D74" s="1"/>
  <c r="F74" s="1"/>
  <c r="E72"/>
  <c r="E71" s="1"/>
  <c r="D72"/>
  <c r="D71" s="1"/>
  <c r="E69"/>
  <c r="E68" s="1"/>
  <c r="D69"/>
  <c r="D68" s="1"/>
  <c r="E66"/>
  <c r="D66"/>
  <c r="D64"/>
  <c r="E60"/>
  <c r="D60"/>
  <c r="E57"/>
  <c r="D57"/>
  <c r="E54"/>
  <c r="E51" s="1"/>
  <c r="F51" s="1"/>
  <c r="D54"/>
  <c r="E52"/>
  <c r="F52" s="1"/>
  <c r="D52"/>
  <c r="E46"/>
  <c r="E45" s="1"/>
  <c r="D46"/>
  <c r="D45" s="1"/>
  <c r="E43"/>
  <c r="E42" s="1"/>
  <c r="D43"/>
  <c r="D42" s="1"/>
  <c r="E39"/>
  <c r="D39"/>
  <c r="E37"/>
  <c r="D37"/>
  <c r="E34"/>
  <c r="D34"/>
  <c r="E30"/>
  <c r="D30"/>
  <c r="E27"/>
  <c r="D27"/>
  <c r="E20"/>
  <c r="D20"/>
  <c r="D19" s="1"/>
  <c r="E13"/>
  <c r="D13"/>
  <c r="D12" s="1"/>
  <c r="F174" l="1"/>
  <c r="F148"/>
  <c r="E128"/>
  <c r="F128" s="1"/>
  <c r="F129"/>
  <c r="F141"/>
  <c r="F146"/>
  <c r="E89"/>
  <c r="F89" s="1"/>
  <c r="F90"/>
  <c r="F99"/>
  <c r="E92"/>
  <c r="D204"/>
  <c r="D59"/>
  <c r="I17" i="2"/>
  <c r="D152" i="1"/>
  <c r="E204"/>
  <c r="D104"/>
  <c r="J59" i="2"/>
  <c r="H51"/>
  <c r="J51"/>
  <c r="J46"/>
  <c r="I23"/>
  <c r="J23"/>
  <c r="J17"/>
  <c r="F202" i="1"/>
  <c r="F30"/>
  <c r="E50"/>
  <c r="F50" s="1"/>
  <c r="E19"/>
  <c r="F20"/>
  <c r="F19" s="1"/>
  <c r="E79"/>
  <c r="F82"/>
  <c r="F100"/>
  <c r="E12"/>
  <c r="F13"/>
  <c r="F12" s="1"/>
  <c r="F27"/>
  <c r="F34"/>
  <c r="F60"/>
  <c r="F200"/>
  <c r="F205"/>
  <c r="D51"/>
  <c r="D50" s="1"/>
  <c r="D85"/>
  <c r="E59"/>
  <c r="E56" s="1"/>
  <c r="E145"/>
  <c r="D145"/>
  <c r="D56"/>
  <c r="E152"/>
  <c r="F63" i="2"/>
  <c r="G49"/>
  <c r="I49"/>
  <c r="E184" i="1"/>
  <c r="E26"/>
  <c r="G56" i="2"/>
  <c r="H56" s="1"/>
  <c r="G51"/>
  <c r="G46"/>
  <c r="I31"/>
  <c r="G8"/>
  <c r="G31"/>
  <c r="G23"/>
  <c r="E63"/>
  <c r="I8"/>
  <c r="D26" i="1"/>
  <c r="D25" s="1"/>
  <c r="G39" i="2"/>
  <c r="I46"/>
  <c r="H59"/>
  <c r="H31"/>
  <c r="I39"/>
  <c r="H49"/>
  <c r="I51"/>
  <c r="I56"/>
  <c r="I59"/>
  <c r="E85" i="1" l="1"/>
  <c r="F85" s="1"/>
  <c r="F145"/>
  <c r="E104"/>
  <c r="F104" s="1"/>
  <c r="H63" i="2"/>
  <c r="E18" i="3"/>
  <c r="E17" s="1"/>
  <c r="E16" s="1"/>
  <c r="E15" s="1"/>
  <c r="E10" s="1"/>
  <c r="E9" s="1"/>
  <c r="J63" i="2"/>
  <c r="D18" i="3"/>
  <c r="D17" s="1"/>
  <c r="D16" s="1"/>
  <c r="D15" s="1"/>
  <c r="D10" s="1"/>
  <c r="D9" s="1"/>
  <c r="F204" i="1"/>
  <c r="F92"/>
  <c r="E78"/>
  <c r="F79"/>
  <c r="F78" s="1"/>
  <c r="E25"/>
  <c r="F25" s="1"/>
  <c r="F26"/>
  <c r="D151"/>
  <c r="D150" s="1"/>
  <c r="F56"/>
  <c r="F184"/>
  <c r="F152"/>
  <c r="F59"/>
  <c r="F157"/>
  <c r="D11"/>
  <c r="E151"/>
  <c r="I63" i="2"/>
  <c r="G63"/>
  <c r="E11" i="1" l="1"/>
  <c r="F11" s="1"/>
  <c r="E150"/>
  <c r="F150" s="1"/>
  <c r="F151"/>
  <c r="D10"/>
  <c r="E64" i="2" s="1"/>
  <c r="E10" i="1" l="1"/>
  <c r="F10" l="1"/>
  <c r="F64" i="2"/>
</calcChain>
</file>

<file path=xl/sharedStrings.xml><?xml version="1.0" encoding="utf-8"?>
<sst xmlns="http://schemas.openxmlformats.org/spreadsheetml/2006/main" count="631" uniqueCount="526">
  <si>
    <t xml:space="preserve">Приложение 1 </t>
  </si>
  <si>
    <t>Доходы</t>
  </si>
  <si>
    <t>(в рублях)</t>
  </si>
  <si>
    <t>Бюджет муниципального образования</t>
  </si>
  <si>
    <t>Наименование показателя</t>
  </si>
  <si>
    <t>Код дохода по бюджетной классификации</t>
  </si>
  <si>
    <t>1</t>
  </si>
  <si>
    <t>Доходы бюджета - ИТОГО, 
в том числе:</t>
  </si>
  <si>
    <t>X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</si>
  <si>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</si>
  <si>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</si>
  <si>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</si>
  <si>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</si>
  <si>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</si>
  <si>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</si>
  <si>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</si>
  <si>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</si>
  <si>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</si>
  <si>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</si>
  <si>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</si>
  <si>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</si>
  <si>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</si>
  <si>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</si>
  <si>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</si>
  <si>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</si>
  <si>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</si>
  <si>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</si>
  <si>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</si>
  <si>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</si>
  <si>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</si>
  <si>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</si>
  <si>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</si>
  <si>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</si>
  <si>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</si>
  <si>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</si>
  <si>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</si>
  <si>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>НАЛОГИ НА ИМУЩЕСТВО</t>
  </si>
  <si>
    <t>Налог на имущество организаций</t>
  </si>
  <si>
    <t>Налог на имущество организаций по имуществу, не входящему в Единую систему газоснабжения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</si>
  <si>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</si>
  <si>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</si>
  <si>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</si>
  <si>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ЗАДОЛЖЕННОСТЬ И ПЕРЕРАСЧЕТЫ ПО ОТМЕНЕННЫМ НАЛОГАМ, СБОРАМ И ИНЫМ ОБЯЗАТЕЛЬНЫМ ПЛАТЕЖАМ</t>
  </si>
  <si>
    <t>Прочие налоги и сборы (по отмененным местным налогам и сборам)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</si>
  <si>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</si>
  <si>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</si>
  <si>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Прочие местные налоги и сборы</t>
  </si>
  <si>
    <t>Прочие местные налоги и сборы, мобилизуемые на территориях муниципальных районов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</si>
  <si>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</si>
  <si>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</si>
  <si>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</si>
  <si>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</si>
  <si>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</si>
  <si>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</si>
  <si>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</si>
  <si>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</si>
  <si>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</si>
  <si>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</si>
  <si>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</si>
  <si>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</si>
  <si>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</si>
  <si>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</si>
  <si>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</si>
  <si>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</si>
  <si>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</si>
  <si>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</si>
  <si>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</si>
  <si>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</si>
  <si>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</t>
  </si>
  <si>
    <t>000 11105313100000120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</si>
  <si>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</si>
  <si>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</si>
  <si>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</si>
  <si>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</si>
  <si>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</si>
  <si>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</si>
  <si>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</si>
  <si>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</si>
  <si>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</si>
  <si>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</si>
  <si>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</si>
  <si>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</si>
  <si>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</si>
  <si>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</si>
  <si>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Плата за размещение отходов производства</t>
  </si>
  <si>
    <t>ДОХОДЫ ОТ ОКАЗАНИЯ ПЛАТНЫХ УСЛУГ (РАБОТ)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</si>
  <si>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</si>
  <si>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</si>
  <si>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</si>
  <si>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Доходы от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</si>
  <si>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</si>
  <si>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</si>
  <si>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</si>
  <si>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</si>
  <si>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</si>
  <si>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</si>
  <si>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</si>
  <si>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</si>
  <si>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</si>
  <si>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</si>
  <si>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</si>
  <si>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ШТРАФЫ, САНКЦИИ, ВОЗМЕЩЕНИЕ УЩЕРБА</t>
  </si>
  <si>
    <t>Денежные взыскания (штрафы) за нарушение законодательства о налогах и сборах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</si>
  <si>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</si>
  <si>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Денежные взыскания (штрафы) за нарушение бюджетного законодательства Российской Федерации</t>
  </si>
  <si>
    <t>Денежные взыскания (штрафы) за нарушение бюджетного законодательства (в части бюджетов муниципальных районов)</t>
  </si>
  <si>
    <t>Доходы от возмещения ущерба при возникновении страховых случаев</t>
  </si>
  <si>
    <t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</si>
  <si>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</si>
  <si>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</si>
  <si>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Денежные взыскания (штрафы) за нарушение земельного законодательства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</si>
  <si>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</si>
  <si>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</si>
  <si>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</si>
  <si>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</si>
  <si>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</si>
  <si>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</si>
  <si>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</si>
  <si>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муниципальных районов</t>
  </si>
  <si>
    <t>Прочие поступления от денежных взысканий (штрафов) и иных сумм в возмещение ущерба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</si>
  <si>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</si>
  <si>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ПРОЧИЕ НЕНАЛОГОВЫЕ ДОХОДЫ</t>
  </si>
  <si>
    <t>Невыясненные поступления</t>
  </si>
  <si>
    <t>Невыясненные поступления, зачисляемые в бюджеты муниципальных районов</t>
  </si>
  <si>
    <t>Прочие неналоговые доходы</t>
  </si>
  <si>
    <t>Прочие неналоговые доходы бюджетов муниципальных районов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</si>
  <si>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</si>
  <si>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</si>
  <si>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</si>
  <si>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</si>
  <si>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муниципальных районов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</si>
  <si>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</si>
  <si>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государственной (муниципальной) собственности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</si>
  <si>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</si>
  <si>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</si>
  <si>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</si>
  <si>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Субсидии бюджетам на реализацию мероприятий по обеспечению жильем молодых семей</t>
  </si>
  <si>
    <t>Субсидии бюджетам муниципальных районов на реализацию мероприятий по обеспечению жильем молодых семей</t>
  </si>
  <si>
    <t>Субсидия бюджетам на поддержку отрасли культуры</t>
  </si>
  <si>
    <t>Субсидия бюджетам муниципальных районов на поддержку отрасли культуры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</si>
  <si>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</si>
  <si>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</si>
  <si>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Прочие субсидии</t>
  </si>
  <si>
    <t>Прочие субсидии бюджетам муниципальных районов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</si>
  <si>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</si>
  <si>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</si>
  <si>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</si>
  <si>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</si>
  <si>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</si>
  <si>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</si>
  <si>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</si>
  <si>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</si>
  <si>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</si>
  <si>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</si>
  <si>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</si>
  <si>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Субвенции бюджетам муниципальных районов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</si>
  <si>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Субвенции бюджетам муниципальных районов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</t>
  </si>
  <si>
    <t>Субвенции бюджетам на государственную регистрацию актов гражданского состояния</t>
  </si>
  <si>
    <t>Субвенции бюджетам муниципальных районов на государственную регистрацию актов гражданского состояния</t>
  </si>
  <si>
    <t>Прочие субвенции</t>
  </si>
  <si>
    <t>Прочие субвенции бюджетам муниципальных районов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</si>
  <si>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</si>
  <si>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</si>
  <si>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</si>
  <si>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</si>
  <si>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районов</t>
  </si>
  <si>
    <t>ПРОЧИЕ БЕЗВОЗМЕЗДНЫЕ ПОСТУПЛЕНИЯ</t>
  </si>
  <si>
    <t>Прочие безвозмездные поступления в бюджеты муниципальных районов</t>
  </si>
  <si>
    <t>000 20705000050000180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</si>
  <si>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муниципальных районов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</si>
  <si>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</si>
  <si>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</si>
  <si>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</si>
  <si>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</si>
  <si>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Приложение 2</t>
  </si>
  <si>
    <t>№                            п/п</t>
  </si>
  <si>
    <t>Наименование</t>
  </si>
  <si>
    <t>Раздел</t>
  </si>
  <si>
    <t xml:space="preserve">Подраздел </t>
  </si>
  <si>
    <t>% к 2011 году</t>
  </si>
  <si>
    <t>% к 1 полугодию 2011г</t>
  </si>
  <si>
    <t>% исполнения к году</t>
  </si>
  <si>
    <t>РАСХОДЫ</t>
  </si>
  <si>
    <t xml:space="preserve">Общегосударственные вопросы </t>
  </si>
  <si>
    <t>01</t>
  </si>
  <si>
    <t>00</t>
  </si>
  <si>
    <t xml:space="preserve">Функционирование высшего должностного лица субъекта РФ и органа местного самоуправления </t>
  </si>
  <si>
    <t>.01</t>
  </si>
  <si>
    <t>.02</t>
  </si>
  <si>
    <t>Функционирование законодательных(представительных)органов государственной власти и представительных органов муниципальных образований</t>
  </si>
  <si>
    <t>.03</t>
  </si>
  <si>
    <t>Функционирование Правительства Российской Федерации, высших органов иснолнительной власти суъектов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</si>
  <si>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</si>
  <si>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</si>
  <si>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</si>
  <si>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</si>
  <si>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</si>
  <si>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</si>
  <si>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</si>
  <si>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</si>
  <si>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</si>
  <si>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</si>
  <si>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</si>
  <si>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</si>
  <si>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02</t>
  </si>
  <si>
    <t>Мобилизационная и вневойсковая подготовка</t>
  </si>
  <si>
    <t>03</t>
  </si>
  <si>
    <t>Национальная безопасность и правоохранительная деятельность</t>
  </si>
  <si>
    <t>Органы юстиции</t>
  </si>
  <si>
    <t>09</t>
  </si>
  <si>
    <t>Другие вопросы в области национальной безопасности</t>
  </si>
  <si>
    <t>14</t>
  </si>
  <si>
    <t>Национальная экономика</t>
  </si>
  <si>
    <t>.00</t>
  </si>
  <si>
    <t>Общеэкономические расходы</t>
  </si>
  <si>
    <t>Сельское хозяйство и рыболовство</t>
  </si>
  <si>
    <t>Водное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</si>
  <si>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</si>
  <si>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</si>
  <si>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</si>
  <si>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</si>
  <si>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10</t>
  </si>
  <si>
    <t>Другие вопросы в области национальной экономике</t>
  </si>
  <si>
    <t>12</t>
  </si>
  <si>
    <t>Жилищно - 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</si>
  <si>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</si>
  <si>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</si>
  <si>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</si>
  <si>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</si>
  <si>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</si>
  <si>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</si>
  <si>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</si>
  <si>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</si>
  <si>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</si>
  <si>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</si>
  <si>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</si>
  <si>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</si>
  <si>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</si>
  <si>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</si>
  <si>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</si>
  <si>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</si>
  <si>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 xml:space="preserve">Здравоохранение </t>
  </si>
  <si>
    <t>.09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</si>
  <si>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</si>
  <si>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</si>
  <si>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</si>
  <si>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</si>
  <si>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семье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</si>
  <si>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</si>
  <si>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</si>
  <si>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</si>
  <si>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</si>
  <si>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</si>
  <si>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</si>
  <si>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</si>
  <si>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Прочие межбюджетные трансферты общего характера</t>
  </si>
  <si>
    <t>Итого расходов</t>
  </si>
  <si>
    <t>Дефицит, профицит</t>
  </si>
  <si>
    <t>Приложение 3</t>
  </si>
  <si>
    <t>Источники внутреннего финансирования дефицита бюджета</t>
  </si>
  <si>
    <t>( в рублях)</t>
  </si>
  <si>
    <t xml:space="preserve"> Наименование показателя</t>
  </si>
  <si>
    <t>Код листа</t>
  </si>
  <si>
    <t>Код источника финансирования по бюджетной классификации</t>
  </si>
  <si>
    <t>2</t>
  </si>
  <si>
    <t>Изменение остатков средств</t>
  </si>
  <si>
    <t>000 01 00 00 00 00 0000 00А</t>
  </si>
  <si>
    <t>Изменение остатков средств на счетах по учету 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</si>
  <si>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</si>
  <si>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</si>
  <si>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</si>
  <si>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</si>
  <si>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</si>
  <si>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</si>
  <si>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</si>
  <si>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муниципальных районов</t>
  </si>
  <si>
    <t>000 01 05 02 01 05 0000 510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</si>
  <si>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</si>
  <si>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</si>
  <si>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</si>
  <si>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</si>
  <si>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</si>
  <si>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</si>
  <si>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</si>
  <si>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</si>
  <si>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Охрана объектов растительного и животного мира</t>
  </si>
  <si>
    <t>% исполнения</t>
  </si>
  <si>
    <t>Денежные взыскания (штрафы) за административные правонарушения в области дорожного движения</t>
  </si>
  <si>
    <t>Прочие денежные взыскания (штрафы) за административные правонарушения в области дорожного движения</t>
  </si>
  <si>
    <t>Субсиидии бюджетам муниципальных образований на обеспечение мероприятий по переселению граждан из авврийного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поступивших от гос. корпорации - фонда содействия реформированию жилищно-коммунального хозяйства</t>
  </si>
  <si>
    <t>Субсиидии бюджетам муниципальных районов на обеспечение мероприятий по переселению граждан из авврийного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поступивших от гос. корпорации - фонда содействия реформированию жилищно-коммунального хозяйства</t>
  </si>
  <si>
    <t>000 101 02010 01 0000 110</t>
  </si>
  <si>
    <t>000 100 00000 00 0000 000</t>
  </si>
  <si>
    <t>000 101 00000 00 0000 000</t>
  </si>
  <si>
    <t>000 101 02000 01 0000 110</t>
  </si>
  <si>
    <t>000 101 02020 010000110</t>
  </si>
  <si>
    <t>000 101 02030 01 0000 110</t>
  </si>
  <si>
    <t>000 101 02040 01 0000 110</t>
  </si>
  <si>
    <t>000 103 00000 00 0000 000</t>
  </si>
  <si>
    <t>000 103 02000 01 0000 110</t>
  </si>
  <si>
    <t>000 103 02230 01 0000 110</t>
  </si>
  <si>
    <t>000 103 02240 01 0000 110</t>
  </si>
  <si>
    <t>000 103 02250 01 0000 110</t>
  </si>
  <si>
    <t>000 103 02260 01 0000 110</t>
  </si>
  <si>
    <t>000 105 00000 00 0000 000</t>
  </si>
  <si>
    <t>000 105 01000 00 0000 110</t>
  </si>
  <si>
    <t>000 105 01010 01 0000 110</t>
  </si>
  <si>
    <t>000 105 01011 01 0000 110</t>
  </si>
  <si>
    <t>000 105 01012 01 0000 110</t>
  </si>
  <si>
    <t>000 105 01021 01 0000 110</t>
  </si>
  <si>
    <t>000 105 01022 01 0000 110</t>
  </si>
  <si>
    <t>000 105 02010 02 0000 110</t>
  </si>
  <si>
    <t>000 105 02020 02 0000 110</t>
  </si>
  <si>
    <t>000 105 03000 01 0000 110</t>
  </si>
  <si>
    <t>000 105 03010 01 0000 110</t>
  </si>
  <si>
    <t>000 105 04000 02 0000 110</t>
  </si>
  <si>
    <t>000 105 04020 02 0000 110</t>
  </si>
  <si>
    <t>000 106 00000 00 0000 000</t>
  </si>
  <si>
    <t>000 106 02000 02 0000 110</t>
  </si>
  <si>
    <t>000 106 02010 02 0000 110</t>
  </si>
  <si>
    <t>000 108 00000 00 0000 000</t>
  </si>
  <si>
    <t>000 108 03000 01 0000 110</t>
  </si>
  <si>
    <t>000 108 03010 01 0000 110</t>
  </si>
  <si>
    <t>000 109 00000 00 0000 000</t>
  </si>
  <si>
    <t>000 109 07000 00 0000 110</t>
  </si>
  <si>
    <t>000 109 07030 00 0000 110</t>
  </si>
  <si>
    <t>000 109 07033 05 0000 110</t>
  </si>
  <si>
    <t>000 109 07050 00 0000 110</t>
  </si>
  <si>
    <t>000 109 07053 05 0000 110</t>
  </si>
  <si>
    <t>000 111 00000 00 0000 000</t>
  </si>
  <si>
    <t>000 111 01000 00 0000 120</t>
  </si>
  <si>
    <t>000 111 01050 05 0000 120</t>
  </si>
  <si>
    <t>000 111 05000 00 0000 120</t>
  </si>
  <si>
    <t>000 111 05013 05 0000 120</t>
  </si>
  <si>
    <t>000 111 05020 00 0000 120</t>
  </si>
  <si>
    <t>000 111 05025 05 0000 120</t>
  </si>
  <si>
    <t>000 111 05030 00 0000 120</t>
  </si>
  <si>
    <t>000 111 07010 00 0000 120</t>
  </si>
  <si>
    <t>000 111 07015 05 0000 120</t>
  </si>
  <si>
    <t>000 111 09000 00 0000 120</t>
  </si>
  <si>
    <t>000 111 09040 00 0000 120</t>
  </si>
  <si>
    <t>000 112 00000 00 0000 000</t>
  </si>
  <si>
    <t>000 112 01000 01 0000 120</t>
  </si>
  <si>
    <t>000 112 01010 01 0000 120</t>
  </si>
  <si>
    <t>000 112 01040 01 0000 120</t>
  </si>
  <si>
    <t>000 112 01041 01 0000 120</t>
  </si>
  <si>
    <t>000 113 00000 00 0000 000</t>
  </si>
  <si>
    <t>000 113 01000 00 0000 130</t>
  </si>
  <si>
    <t>000 113 01990 00 0000 130</t>
  </si>
  <si>
    <t>000 113 01995 05 0000 130</t>
  </si>
  <si>
    <t>000 113 02000 00 0000 130</t>
  </si>
  <si>
    <t>000 113 02990 00 0000 130</t>
  </si>
  <si>
    <t>000 113 02995 05 0000 130</t>
  </si>
  <si>
    <t>000 114 00000 00 0000 000</t>
  </si>
  <si>
    <t>000 114 02000 00 0000 000</t>
  </si>
  <si>
    <t>000 114 02050 05 0000 410</t>
  </si>
  <si>
    <t>000 114 02053 05 0000 410</t>
  </si>
  <si>
    <t>000 114 06000 00 0000 430</t>
  </si>
  <si>
    <t>000 114 06010 00 0000 430</t>
  </si>
  <si>
    <t>000 114 06013 05 0000 430</t>
  </si>
  <si>
    <t>000 114 06013 10 0000 430</t>
  </si>
  <si>
    <t>000 114 06013 13 0000 430</t>
  </si>
  <si>
    <t>000 116 00000 00 0000 000</t>
  </si>
  <si>
    <t>000 116 03000 00 0000 140</t>
  </si>
  <si>
    <t>000 116 03010 01 0000 140</t>
  </si>
  <si>
    <t>000 116 18000 00 0000 140</t>
  </si>
  <si>
    <t>000 116 18050 05 0000 140</t>
  </si>
  <si>
    <t>000 116 23000 00 0000 140</t>
  </si>
  <si>
    <t>000 116 23050 05 0000 140</t>
  </si>
  <si>
    <t>000 116 23051 05 0000 140</t>
  </si>
  <si>
    <t>000 116 25000 00 0000 140</t>
  </si>
  <si>
    <t>000 116 25060 01 0000 140</t>
  </si>
  <si>
    <t>000 116 28000 01 0000 140</t>
  </si>
  <si>
    <t>000 116 30000 01 0000 140</t>
  </si>
  <si>
    <t>000 116 30030 01 0000 140</t>
  </si>
  <si>
    <t>000 116 32000 00 0000 140</t>
  </si>
  <si>
    <t>000 116 32000 05 0000 140</t>
  </si>
  <si>
    <t>000 116 33000 00 0000 140</t>
  </si>
  <si>
    <t>000 116 33050 05 0000 140</t>
  </si>
  <si>
    <t>000 116 43000 01 0000 140</t>
  </si>
  <si>
    <t>000 116 51000 02 0000 140</t>
  </si>
  <si>
    <t>000 116 51030 02 0000 140</t>
  </si>
  <si>
    <t>000 116 90000 00 0000 140</t>
  </si>
  <si>
    <t>000 116 90050 05 0000 140</t>
  </si>
  <si>
    <t>000 117 00000 00 0000 000</t>
  </si>
  <si>
    <t>000 117 01000 00 0000 180</t>
  </si>
  <si>
    <t>000 117 01050 05 0000 180</t>
  </si>
  <si>
    <t>000 117 05000 00 0000 180</t>
  </si>
  <si>
    <t>000 117 05050 05 0000 180</t>
  </si>
  <si>
    <t>000 200 00000 00 0000 000</t>
  </si>
  <si>
    <t>000 202 00000 00 0000 000</t>
  </si>
  <si>
    <t>000 202 10000 00 0000 150</t>
  </si>
  <si>
    <t>000 202 15001 00 0000 150</t>
  </si>
  <si>
    <t>000 202 15001 05 0000 150</t>
  </si>
  <si>
    <t>000 202 20000 00 0000 150</t>
  </si>
  <si>
    <t>000 202 20077 00 0000 150</t>
  </si>
  <si>
    <t>000 202 20077 05 0000 150</t>
  </si>
  <si>
    <t>000 202 20299 00 0000 150</t>
  </si>
  <si>
    <t>000 202 20299 05 0000 150</t>
  </si>
  <si>
    <t>000 202 20302 00 0000 150</t>
  </si>
  <si>
    <t>000 202 20302 05 0000 150</t>
  </si>
  <si>
    <t>000 202 25169 05 0000 150</t>
  </si>
  <si>
    <t>000 202 25097 00 0000 150</t>
  </si>
  <si>
    <t>000 202 25097 05 0000 150</t>
  </si>
  <si>
    <t>000 202 25497 00 0000 150</t>
  </si>
  <si>
    <t>000 202 25497 05 0000 150</t>
  </si>
  <si>
    <t>000 202 25555 00 0000 150</t>
  </si>
  <si>
    <t>000 202 25555 05 0000 150</t>
  </si>
  <si>
    <t>000 202 29999 00 0000 150</t>
  </si>
  <si>
    <t>000 202 29999 05 0000 150</t>
  </si>
  <si>
    <t>000 202 30000 00 0000 150</t>
  </si>
  <si>
    <t>000 202 30024 00 0000 150</t>
  </si>
  <si>
    <t>000 202 30024 05 0000 150</t>
  </si>
  <si>
    <t>000 202 30029 00 0000 150</t>
  </si>
  <si>
    <t>000 202 30029 05 0000 150</t>
  </si>
  <si>
    <t>000 202 35118 00 0000 150</t>
  </si>
  <si>
    <t>000 202 35120 00 0000 150</t>
  </si>
  <si>
    <t>000 202 35120 05 0000 150</t>
  </si>
  <si>
    <t>000 202 35134 05 0000 150</t>
  </si>
  <si>
    <t>000 202 35135 00 0000 150</t>
  </si>
  <si>
    <t>000 202 35135 05 0000 150</t>
  </si>
  <si>
    <t>000 202 35176 05 0000 150</t>
  </si>
  <si>
    <t>000 202 35930 00 0000 150</t>
  </si>
  <si>
    <t>000 202 35930 05 0000 150</t>
  </si>
  <si>
    <t>000 202 39999 00 0000 150</t>
  </si>
  <si>
    <t>000 202 39999 05 0000 150</t>
  </si>
  <si>
    <t>000 202 40000 00 0000 150</t>
  </si>
  <si>
    <t>000 202 40014 00 0000 150</t>
  </si>
  <si>
    <t>000 202 40014 05 0000 150</t>
  </si>
  <si>
    <t>000 202 49999 00 0000 150</t>
  </si>
  <si>
    <t>000 202 49999 05 0000 150</t>
  </si>
  <si>
    <t>000 207 00000 00 0000 000</t>
  </si>
  <si>
    <t>000 207 05010 05 0000 150</t>
  </si>
  <si>
    <t>000 207 05020 05 0000 150</t>
  </si>
  <si>
    <t>000 207 05030 05 0000 150</t>
  </si>
  <si>
    <t>000 219 00000 00 0000 000</t>
  </si>
  <si>
    <t>000 219 00000 05 0000 150</t>
  </si>
  <si>
    <t>000 219 60010 05 0000 150</t>
  </si>
  <si>
    <t>Государственная пошлина за выдачу разрешения на установку рекламной конструкции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</si>
  <si>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</si>
  <si>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</si>
  <si>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000 108 07150 01 0000 110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</si>
  <si>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</si>
  <si>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</si>
  <si>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000 116 10123 01 0000 140</t>
  </si>
  <si>
    <t>000 116 10129 01 0000 140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</si>
  <si>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</si>
  <si>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000 116 10120 00 0000 140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</si>
  <si>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</si>
  <si>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</si>
  <si>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</si>
  <si>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 xml:space="preserve"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</t>
  </si>
  <si>
    <t>000 202 25210 00 0000 150</t>
  </si>
  <si>
    <t>000 202 25210 05 0000 150</t>
  </si>
  <si>
    <t>000 202 25232 00 0000 150</t>
  </si>
  <si>
    <t>000 202 25232 05 0000 150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</si>
  <si>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</si>
  <si>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</si>
  <si>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000 202 25169 00 0000 150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</si>
  <si>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</si>
  <si>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</si>
  <si>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000 116 01000 01 0000 140</t>
  </si>
  <si>
    <t>000 116 01203 01 0000 140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</si>
  <si>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</si>
  <si>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000 116 01193 01 0000 140</t>
  </si>
  <si>
    <t>000 105 02000 02 0000 110</t>
  </si>
  <si>
    <t>000 105 01020 01 0000 110</t>
  </si>
  <si>
    <t>000 202 25519 05 0000 150</t>
  </si>
  <si>
    <t>000 202 25519 00 0000 150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</si>
  <si>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учреждениях</t>
  </si>
  <si>
    <t>000 202 25304 00 0000 150</t>
  </si>
  <si>
    <t>000 202 25304 05 0000 150</t>
  </si>
  <si>
    <t>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</si>
  <si>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000 202 45303 00 0000 150</t>
  </si>
  <si>
    <t>000 202 45303 05 0000 150</t>
  </si>
  <si>
    <t>Субвенции на проведение Всероссийской переписи населения - 2020</t>
  </si>
  <si>
    <t>000 202 35469 05 0000 150</t>
  </si>
  <si>
    <t>000 116 01053 01 0000 140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</si>
  <si>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</t>
  </si>
  <si>
    <t>000 116 01074 01 0000 140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</si>
  <si>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 </t>
  </si>
  <si>
    <t>000 116 01143 01 0000 140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</si>
  <si>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</t>
  </si>
  <si>
    <t>000 116 01153 01 0000 140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</si>
  <si>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</t>
  </si>
  <si>
    <t>000 116 01084 01 0000 140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</si>
  <si>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 </t>
  </si>
  <si>
    <t xml:space="preserve">Возврат остатков субвенций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из бюджетов муниципальных районов </t>
  </si>
  <si>
    <t>000 219 35135 05 0000 150</t>
  </si>
  <si>
    <t>Защита населения и территории от чрезвычайных ситуаций природного и технического характера</t>
  </si>
  <si>
    <t>Утвержденный план на 2022 год</t>
  </si>
  <si>
    <t>000 105 01050 01 0000 110</t>
  </si>
  <si>
    <t xml:space="preserve">
Налог на профессиональный доход</t>
  </si>
  <si>
    <t>000 105 06000 01 0000 110</t>
  </si>
  <si>
    <t>000 11109080050000120</t>
  </si>
  <si>
    <t>Плата поступившая в рамках договора за предоставление права на размещение и эксплуатацию рекламных конструкций на землях или земельных участках, находящихся в собственности муниципальных районов, и на землях и земельных участках, государственная собственность на которые не разграничена</t>
  </si>
  <si>
    <t>Прочие дотации</t>
  </si>
  <si>
    <t>000 202 19000 00 0000 150</t>
  </si>
  <si>
    <t>Прочие дотации бюджетам муниципальных районов</t>
  </si>
  <si>
    <t>000 101 02080 01 0000 110</t>
  </si>
  <si>
    <t xml:space="preserve"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</si>
  <si>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</si>
  <si>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1 14 02053 05 0000 410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</si>
  <si>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</si>
  <si>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000 116 01073 01 0000 140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</si>
  <si>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</t>
  </si>
  <si>
    <t>1 16 01083 01 0000 140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</si>
  <si>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</t>
  </si>
  <si>
    <t>000 116 01173 01 0000 140</t>
  </si>
  <si>
    <t xml:space="preserve">к постановлению администрации муниципального образования Заокский район от   .07.2022 №    </t>
  </si>
  <si>
    <t>Исполнено за 1 полугодие 2022 года</t>
  </si>
  <si>
    <t>000 112 01070 01 0000 120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</si>
  <si>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</si>
  <si>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 </t>
  </si>
  <si>
    <t>1 14 02052 05 0000 410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</si>
  <si>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</t>
  </si>
  <si>
    <t>000 116 01063 01 0000 140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</si>
  <si>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</si>
  <si>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</si>
  <si>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000 116 07090 05 0000 140</t>
  </si>
  <si>
    <t>000 116 07000 00 0000 140</t>
  </si>
  <si>
    <t>000 202 19999 05 0000 150</t>
  </si>
  <si>
    <t xml:space="preserve">Субсидии бюджетам на строительство и реконструкцию (модернизацию) объектов питьевого водоснабжения </t>
  </si>
  <si>
    <t>Субсидии бюджетам муниципальных районов на строительство и реконструкцию (модернизацию) объектов питьевого водоснабжения</t>
  </si>
  <si>
    <t>000 202 25243 05 0000 150</t>
  </si>
  <si>
    <t>000 202 35118 05 0000 150</t>
  </si>
</sst>
</file>

<file path=xl/styles.xml><?xml version="1.0" encoding="utf-8"?>
<styleSheet xmlns="http://schemas.openxmlformats.org/spreadsheetml/2006/main">
  <numFmts count="4">
    <numFmt numFmtId="164" formatCode="&quot;&quot;###,##0.00"/>
    <numFmt numFmtId="165" formatCode="0.0"/>
    <numFmt numFmtId="166" formatCode="0000"/>
    <numFmt numFmtId="167" formatCode="0.0%"/>
  </numFmts>
  <fonts count="20"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3"/>
      <charset val="204"/>
    </font>
    <font>
      <sz val="11"/>
      <color rgb="FF000000"/>
      <name val="Calibri"/>
      <family val="2"/>
      <charset val="1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6"/>
      <name val="PT Astra Serif"/>
      <family val="1"/>
      <charset val="204"/>
    </font>
    <font>
      <sz val="8"/>
      <name val="PT Astra Serif"/>
      <family val="1"/>
      <charset val="204"/>
    </font>
    <font>
      <b/>
      <sz val="1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name val="PT Astra Serif"/>
      <family val="1"/>
      <charset val="204"/>
    </font>
    <font>
      <b/>
      <sz val="11"/>
      <name val="PT Astra Serif"/>
      <family val="1"/>
      <charset val="204"/>
    </font>
    <font>
      <i/>
      <sz val="10"/>
      <name val="PT Astra Serif"/>
      <family val="1"/>
      <charset val="204"/>
    </font>
    <font>
      <i/>
      <sz val="11"/>
      <name val="PT Astra Serif"/>
      <family val="1"/>
      <charset val="204"/>
    </font>
    <font>
      <i/>
      <sz val="12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8">
    <xf numFmtId="0" fontId="0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388">
    <xf numFmtId="0" fontId="0" fillId="0" borderId="0" xfId="0"/>
    <xf numFmtId="0" fontId="9" fillId="0" borderId="3" xfId="3" applyFont="1" applyBorder="1" applyAlignment="1">
      <alignment horizontal="center" vertical="center" wrapText="1"/>
    </xf>
    <xf numFmtId="0" fontId="9" fillId="0" borderId="43" xfId="3" applyFont="1" applyBorder="1" applyAlignment="1">
      <alignment horizontal="center" vertical="center" wrapText="1"/>
    </xf>
    <xf numFmtId="0" fontId="10" fillId="0" borderId="0" xfId="3" applyFont="1" applyAlignment="1"/>
    <xf numFmtId="49" fontId="10" fillId="0" borderId="0" xfId="3" applyNumberFormat="1" applyFont="1" applyAlignment="1"/>
    <xf numFmtId="0" fontId="8" fillId="0" borderId="0" xfId="4" applyFont="1" applyBorder="1" applyAlignment="1">
      <alignment horizontal="right"/>
    </xf>
    <xf numFmtId="0" fontId="10" fillId="0" borderId="0" xfId="3" applyFont="1" applyBorder="1"/>
    <xf numFmtId="0" fontId="10" fillId="0" borderId="0" xfId="3" applyFont="1"/>
    <xf numFmtId="0" fontId="8" fillId="0" borderId="0" xfId="3" applyFont="1" applyBorder="1" applyAlignment="1">
      <alignment horizontal="left" wrapText="1"/>
    </xf>
    <xf numFmtId="0" fontId="8" fillId="0" borderId="0" xfId="3" applyFont="1" applyAlignment="1">
      <alignment horizontal="left" vertical="center" wrapText="1"/>
    </xf>
    <xf numFmtId="0" fontId="11" fillId="0" borderId="0" xfId="4" applyFont="1" applyAlignment="1">
      <alignment horizontal="center"/>
    </xf>
    <xf numFmtId="0" fontId="11" fillId="0" borderId="0" xfId="3" applyFont="1" applyBorder="1" applyAlignment="1">
      <alignment horizontal="center" vertical="center" wrapText="1"/>
    </xf>
    <xf numFmtId="0" fontId="12" fillId="0" borderId="0" xfId="3" applyFont="1" applyBorder="1" applyAlignment="1"/>
    <xf numFmtId="49" fontId="10" fillId="0" borderId="0" xfId="3" applyNumberFormat="1" applyFont="1" applyBorder="1" applyAlignment="1">
      <alignment horizontal="left"/>
    </xf>
    <xf numFmtId="0" fontId="10" fillId="0" borderId="0" xfId="3" applyFont="1" applyBorder="1" applyAlignment="1"/>
    <xf numFmtId="49" fontId="10" fillId="0" borderId="0" xfId="3" applyNumberFormat="1" applyFont="1" applyBorder="1"/>
    <xf numFmtId="0" fontId="13" fillId="0" borderId="0" xfId="3" applyFont="1" applyAlignment="1">
      <alignment horizontal="right"/>
    </xf>
    <xf numFmtId="0" fontId="14" fillId="0" borderId="0" xfId="0" applyFont="1"/>
    <xf numFmtId="0" fontId="12" fillId="0" borderId="44" xfId="3" applyFont="1" applyBorder="1" applyAlignment="1">
      <alignment horizontal="center" vertical="center" wrapText="1"/>
    </xf>
    <xf numFmtId="49" fontId="12" fillId="0" borderId="1" xfId="3" applyNumberFormat="1" applyFont="1" applyBorder="1" applyAlignment="1">
      <alignment horizontal="center"/>
    </xf>
    <xf numFmtId="0" fontId="12" fillId="0" borderId="1" xfId="3" applyFont="1" applyBorder="1" applyAlignment="1">
      <alignment horizontal="center"/>
    </xf>
    <xf numFmtId="3" fontId="12" fillId="0" borderId="3" xfId="3" applyNumberFormat="1" applyFont="1" applyBorder="1" applyAlignment="1">
      <alignment horizontal="center" vertical="center"/>
    </xf>
    <xf numFmtId="3" fontId="12" fillId="0" borderId="43" xfId="3" applyNumberFormat="1" applyFont="1" applyBorder="1" applyAlignment="1">
      <alignment horizontal="center"/>
    </xf>
    <xf numFmtId="0" fontId="9" fillId="0" borderId="45" xfId="3" applyFont="1" applyBorder="1" applyAlignment="1">
      <alignment horizontal="left" vertical="center" wrapText="1"/>
    </xf>
    <xf numFmtId="49" fontId="9" fillId="0" borderId="3" xfId="3" applyNumberFormat="1" applyFont="1" applyBorder="1" applyAlignment="1">
      <alignment horizontal="center"/>
    </xf>
    <xf numFmtId="0" fontId="9" fillId="0" borderId="36" xfId="3" applyFont="1" applyBorder="1" applyAlignment="1">
      <alignment horizontal="center"/>
    </xf>
    <xf numFmtId="4" fontId="9" fillId="0" borderId="3" xfId="3" applyNumberFormat="1" applyFont="1" applyBorder="1" applyAlignment="1">
      <alignment horizontal="right"/>
    </xf>
    <xf numFmtId="4" fontId="9" fillId="0" borderId="43" xfId="3" applyNumberFormat="1" applyFont="1" applyBorder="1" applyAlignment="1">
      <alignment horizontal="right"/>
    </xf>
    <xf numFmtId="0" fontId="6" fillId="0" borderId="0" xfId="3" applyFont="1" applyBorder="1"/>
    <xf numFmtId="0" fontId="8" fillId="0" borderId="45" xfId="3" applyFont="1" applyBorder="1" applyAlignment="1">
      <alignment horizontal="left" vertical="center" wrapText="1"/>
    </xf>
    <xf numFmtId="49" fontId="8" fillId="0" borderId="3" xfId="3" applyNumberFormat="1" applyFont="1" applyBorder="1" applyAlignment="1">
      <alignment horizontal="center"/>
    </xf>
    <xf numFmtId="0" fontId="8" fillId="0" borderId="36" xfId="3" applyFont="1" applyBorder="1" applyAlignment="1">
      <alignment horizontal="center"/>
    </xf>
    <xf numFmtId="4" fontId="8" fillId="0" borderId="3" xfId="3" applyNumberFormat="1" applyFont="1" applyBorder="1" applyAlignment="1">
      <alignment horizontal="right"/>
    </xf>
    <xf numFmtId="4" fontId="8" fillId="0" borderId="43" xfId="3" applyNumberFormat="1" applyFont="1" applyBorder="1" applyAlignment="1">
      <alignment horizontal="right"/>
    </xf>
    <xf numFmtId="4" fontId="8" fillId="3" borderId="3" xfId="3" applyNumberFormat="1" applyFont="1" applyFill="1" applyBorder="1" applyAlignment="1">
      <alignment horizontal="right"/>
    </xf>
    <xf numFmtId="0" fontId="8" fillId="0" borderId="40" xfId="3" applyFont="1" applyBorder="1" applyAlignment="1">
      <alignment horizontal="left" vertical="center" wrapText="1"/>
    </xf>
    <xf numFmtId="49" fontId="8" fillId="0" borderId="11" xfId="3" applyNumberFormat="1" applyFont="1" applyBorder="1" applyAlignment="1">
      <alignment horizontal="center"/>
    </xf>
    <xf numFmtId="0" fontId="8" fillId="0" borderId="11" xfId="3" applyFont="1" applyBorder="1" applyAlignment="1">
      <alignment horizontal="center"/>
    </xf>
    <xf numFmtId="4" fontId="8" fillId="0" borderId="11" xfId="3" applyNumberFormat="1" applyFont="1" applyBorder="1" applyAlignment="1">
      <alignment horizontal="right"/>
    </xf>
    <xf numFmtId="4" fontId="8" fillId="0" borderId="12" xfId="3" applyNumberFormat="1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Border="1" applyAlignment="1">
      <alignment horizontal="center"/>
    </xf>
    <xf numFmtId="1" fontId="12" fillId="0" borderId="0" xfId="3" applyNumberFormat="1" applyFont="1" applyBorder="1" applyAlignment="1">
      <alignment horizontal="center" vertical="center"/>
    </xf>
    <xf numFmtId="49" fontId="12" fillId="0" borderId="0" xfId="3" applyNumberFormat="1" applyFont="1" applyBorder="1" applyAlignment="1">
      <alignment horizontal="right"/>
    </xf>
    <xf numFmtId="0" fontId="12" fillId="0" borderId="0" xfId="3" applyFont="1" applyBorder="1" applyAlignment="1">
      <alignment horizontal="left"/>
    </xf>
    <xf numFmtId="49" fontId="12" fillId="0" borderId="0" xfId="3" applyNumberFormat="1" applyFont="1" applyBorder="1" applyAlignment="1">
      <alignment horizontal="left"/>
    </xf>
    <xf numFmtId="0" fontId="12" fillId="0" borderId="0" xfId="3" applyFont="1" applyAlignment="1">
      <alignment horizontal="left"/>
    </xf>
    <xf numFmtId="49" fontId="12" fillId="0" borderId="0" xfId="3" applyNumberFormat="1" applyFont="1"/>
    <xf numFmtId="0" fontId="12" fillId="0" borderId="0" xfId="3" applyFont="1" applyBorder="1"/>
    <xf numFmtId="0" fontId="10" fillId="0" borderId="0" xfId="2" applyFont="1"/>
    <xf numFmtId="167" fontId="10" fillId="0" borderId="0" xfId="2" applyNumberFormat="1" applyFont="1"/>
    <xf numFmtId="0" fontId="10" fillId="0" borderId="0" xfId="6" applyFont="1"/>
    <xf numFmtId="49" fontId="10" fillId="0" borderId="0" xfId="6" applyNumberFormat="1" applyFont="1"/>
    <xf numFmtId="0" fontId="9" fillId="0" borderId="0" xfId="6" applyFont="1" applyBorder="1" applyAlignment="1">
      <alignment vertical="center" wrapText="1"/>
    </xf>
    <xf numFmtId="0" fontId="8" fillId="0" borderId="0" xfId="6" applyFont="1" applyBorder="1" applyAlignment="1">
      <alignment vertical="center" wrapText="1"/>
    </xf>
    <xf numFmtId="0" fontId="10" fillId="0" borderId="0" xfId="6" applyFont="1" applyBorder="1" applyAlignment="1">
      <alignment horizontal="right" vertical="center" wrapText="1"/>
    </xf>
    <xf numFmtId="0" fontId="8" fillId="0" borderId="0" xfId="6" applyFont="1" applyBorder="1" applyAlignment="1">
      <alignment horizontal="right" vertical="center" wrapText="1"/>
    </xf>
    <xf numFmtId="167" fontId="8" fillId="0" borderId="0" xfId="6" applyNumberFormat="1" applyFont="1" applyBorder="1" applyAlignment="1">
      <alignment horizontal="right" vertical="center" wrapText="1"/>
    </xf>
    <xf numFmtId="0" fontId="13" fillId="0" borderId="11" xfId="7" applyFont="1" applyBorder="1" applyAlignment="1">
      <alignment horizontal="center" vertical="center" wrapText="1"/>
    </xf>
    <xf numFmtId="0" fontId="13" fillId="0" borderId="12" xfId="7" applyFont="1" applyBorder="1" applyAlignment="1">
      <alignment horizontal="center" vertical="center" wrapText="1"/>
    </xf>
    <xf numFmtId="0" fontId="13" fillId="0" borderId="13" xfId="7" applyFont="1" applyBorder="1" applyAlignment="1">
      <alignment vertical="center" wrapText="1"/>
    </xf>
    <xf numFmtId="0" fontId="13" fillId="0" borderId="11" xfId="7" applyFont="1" applyBorder="1" applyAlignment="1">
      <alignment vertical="center" wrapText="1"/>
    </xf>
    <xf numFmtId="0" fontId="13" fillId="0" borderId="14" xfId="7" applyFont="1" applyBorder="1" applyAlignment="1">
      <alignment vertical="center" wrapText="1"/>
    </xf>
    <xf numFmtId="167" fontId="13" fillId="0" borderId="54" xfId="6" applyNumberFormat="1" applyFont="1" applyBorder="1" applyAlignment="1">
      <alignment horizontal="center" vertical="center" wrapText="1"/>
    </xf>
    <xf numFmtId="0" fontId="7" fillId="0" borderId="15" xfId="6" applyFont="1" applyBorder="1" applyAlignment="1">
      <alignment horizontal="center" vertical="center" wrapText="1"/>
    </xf>
    <xf numFmtId="0" fontId="6" fillId="0" borderId="0" xfId="6" applyFont="1"/>
    <xf numFmtId="0" fontId="9" fillId="0" borderId="19" xfId="6" applyFont="1" applyBorder="1" applyAlignment="1">
      <alignment horizontal="right" vertical="center" wrapText="1"/>
    </xf>
    <xf numFmtId="0" fontId="9" fillId="0" borderId="42" xfId="6" applyFont="1" applyBorder="1" applyAlignment="1">
      <alignment horizontal="center" vertical="center" wrapText="1"/>
    </xf>
    <xf numFmtId="49" fontId="9" fillId="0" borderId="42" xfId="6" applyNumberFormat="1" applyFont="1" applyBorder="1" applyAlignment="1">
      <alignment horizontal="center" vertical="center" wrapText="1"/>
    </xf>
    <xf numFmtId="49" fontId="9" fillId="0" borderId="50" xfId="6" applyNumberFormat="1" applyFont="1" applyBorder="1" applyAlignment="1">
      <alignment horizontal="center" vertical="center" wrapText="1"/>
    </xf>
    <xf numFmtId="4" fontId="9" fillId="0" borderId="42" xfId="6" applyNumberFormat="1" applyFont="1" applyBorder="1" applyAlignment="1">
      <alignment horizontal="right" vertical="center" wrapText="1"/>
    </xf>
    <xf numFmtId="165" fontId="7" fillId="0" borderId="18" xfId="6" applyNumberFormat="1" applyFont="1" applyBorder="1" applyAlignment="1">
      <alignment vertical="center"/>
    </xf>
    <xf numFmtId="165" fontId="7" fillId="0" borderId="5" xfId="6" applyNumberFormat="1" applyFont="1" applyBorder="1" applyAlignment="1">
      <alignment vertical="center"/>
    </xf>
    <xf numFmtId="165" fontId="7" fillId="0" borderId="17" xfId="6" applyNumberFormat="1" applyFont="1" applyBorder="1" applyAlignment="1">
      <alignment vertical="center"/>
    </xf>
    <xf numFmtId="167" fontId="9" fillId="0" borderId="9" xfId="6" applyNumberFormat="1" applyFont="1" applyBorder="1" applyAlignment="1">
      <alignment vertical="center"/>
    </xf>
    <xf numFmtId="0" fontId="7" fillId="0" borderId="0" xfId="6" applyFont="1"/>
    <xf numFmtId="0" fontId="8" fillId="0" borderId="24" xfId="6" applyFont="1" applyBorder="1" applyAlignment="1">
      <alignment horizontal="right" vertical="center" wrapText="1"/>
    </xf>
    <xf numFmtId="0" fontId="8" fillId="0" borderId="1" xfId="6" applyFont="1" applyBorder="1" applyAlignment="1">
      <alignment vertical="center" wrapText="1"/>
    </xf>
    <xf numFmtId="49" fontId="8" fillId="0" borderId="1" xfId="6" applyNumberFormat="1" applyFont="1" applyBorder="1" applyAlignment="1">
      <alignment horizontal="center" vertical="center" wrapText="1"/>
    </xf>
    <xf numFmtId="49" fontId="8" fillId="0" borderId="38" xfId="6" applyNumberFormat="1" applyFont="1" applyBorder="1" applyAlignment="1">
      <alignment horizontal="center" vertical="center" wrapText="1"/>
    </xf>
    <xf numFmtId="4" fontId="8" fillId="0" borderId="1" xfId="6" applyNumberFormat="1" applyFont="1" applyBorder="1" applyAlignment="1">
      <alignment vertical="center"/>
    </xf>
    <xf numFmtId="165" fontId="6" fillId="0" borderId="38" xfId="6" applyNumberFormat="1" applyFont="1" applyBorder="1" applyAlignment="1">
      <alignment vertical="center"/>
    </xf>
    <xf numFmtId="165" fontId="6" fillId="0" borderId="2" xfId="6" applyNumberFormat="1" applyFont="1" applyBorder="1" applyAlignment="1">
      <alignment vertical="center"/>
    </xf>
    <xf numFmtId="165" fontId="6" fillId="0" borderId="36" xfId="6" applyNumberFormat="1" applyFont="1" applyBorder="1" applyAlignment="1">
      <alignment vertical="center"/>
    </xf>
    <xf numFmtId="167" fontId="9" fillId="0" borderId="48" xfId="6" applyNumberFormat="1" applyFont="1" applyBorder="1" applyAlignment="1">
      <alignment vertical="center"/>
    </xf>
    <xf numFmtId="0" fontId="8" fillId="0" borderId="25" xfId="6" applyFont="1" applyBorder="1" applyAlignment="1">
      <alignment vertical="center" wrapText="1"/>
    </xf>
    <xf numFmtId="49" fontId="8" fillId="0" borderId="25" xfId="6" applyNumberFormat="1" applyFont="1" applyBorder="1" applyAlignment="1">
      <alignment horizontal="center" vertical="center" wrapText="1"/>
    </xf>
    <xf numFmtId="49" fontId="8" fillId="0" borderId="23" xfId="6" applyNumberFormat="1" applyFont="1" applyBorder="1" applyAlignment="1">
      <alignment horizontal="center" vertical="center" wrapText="1"/>
    </xf>
    <xf numFmtId="4" fontId="8" fillId="0" borderId="25" xfId="6" applyNumberFormat="1" applyFont="1" applyBorder="1" applyAlignment="1">
      <alignment vertical="center"/>
    </xf>
    <xf numFmtId="165" fontId="6" fillId="0" borderId="23" xfId="6" applyNumberFormat="1" applyFont="1" applyBorder="1" applyAlignment="1">
      <alignment vertical="center"/>
    </xf>
    <xf numFmtId="165" fontId="6" fillId="0" borderId="6" xfId="6" applyNumberFormat="1" applyFont="1" applyBorder="1" applyAlignment="1">
      <alignment vertical="center"/>
    </xf>
    <xf numFmtId="165" fontId="6" fillId="0" borderId="0" xfId="6" applyNumberFormat="1" applyFont="1" applyBorder="1" applyAlignment="1">
      <alignment vertical="center"/>
    </xf>
    <xf numFmtId="167" fontId="9" fillId="0" borderId="26" xfId="6" applyNumberFormat="1" applyFont="1" applyBorder="1" applyAlignment="1">
      <alignment vertical="center"/>
    </xf>
    <xf numFmtId="0" fontId="8" fillId="0" borderId="27" xfId="6" applyFont="1" applyBorder="1" applyAlignment="1">
      <alignment horizontal="right" vertical="center" wrapText="1"/>
    </xf>
    <xf numFmtId="0" fontId="8" fillId="0" borderId="4" xfId="6" applyFont="1" applyBorder="1" applyAlignment="1">
      <alignment vertical="center" wrapText="1"/>
    </xf>
    <xf numFmtId="49" fontId="8" fillId="0" borderId="18" xfId="6" applyNumberFormat="1" applyFont="1" applyBorder="1" applyAlignment="1">
      <alignment horizontal="center" vertical="center" wrapText="1"/>
    </xf>
    <xf numFmtId="4" fontId="8" fillId="0" borderId="4" xfId="6" applyNumberFormat="1" applyFont="1" applyBorder="1" applyAlignment="1">
      <alignment vertical="center"/>
    </xf>
    <xf numFmtId="165" fontId="6" fillId="0" borderId="18" xfId="6" applyNumberFormat="1" applyFont="1" applyBorder="1" applyAlignment="1">
      <alignment vertical="center"/>
    </xf>
    <xf numFmtId="165" fontId="6" fillId="0" borderId="5" xfId="6" applyNumberFormat="1" applyFont="1" applyBorder="1" applyAlignment="1">
      <alignment vertical="center"/>
    </xf>
    <xf numFmtId="167" fontId="8" fillId="0" borderId="49" xfId="6" applyNumberFormat="1" applyFont="1" applyBorder="1" applyAlignment="1">
      <alignment vertical="center"/>
    </xf>
    <xf numFmtId="0" fontId="8" fillId="0" borderId="25" xfId="6" applyFont="1" applyBorder="1" applyAlignment="1">
      <alignment horizontal="left" vertical="center" wrapText="1"/>
    </xf>
    <xf numFmtId="165" fontId="7" fillId="0" borderId="0" xfId="6" applyNumberFormat="1" applyFont="1" applyBorder="1" applyAlignment="1">
      <alignment vertical="center"/>
    </xf>
    <xf numFmtId="167" fontId="8" fillId="0" borderId="26" xfId="6" applyNumberFormat="1" applyFont="1" applyBorder="1" applyAlignment="1">
      <alignment vertical="center"/>
    </xf>
    <xf numFmtId="0" fontId="8" fillId="0" borderId="3" xfId="6" applyFont="1" applyBorder="1" applyAlignment="1">
      <alignment vertical="center" wrapText="1"/>
    </xf>
    <xf numFmtId="49" fontId="8" fillId="0" borderId="3" xfId="6" applyNumberFormat="1" applyFont="1" applyBorder="1" applyAlignment="1">
      <alignment horizontal="center" vertical="center" wrapText="1"/>
    </xf>
    <xf numFmtId="49" fontId="8" fillId="0" borderId="46" xfId="6" applyNumberFormat="1" applyFont="1" applyBorder="1" applyAlignment="1">
      <alignment horizontal="center" vertical="center" wrapText="1"/>
    </xf>
    <xf numFmtId="4" fontId="8" fillId="0" borderId="3" xfId="6" applyNumberFormat="1" applyFont="1" applyBorder="1" applyAlignment="1">
      <alignment vertical="center"/>
    </xf>
    <xf numFmtId="165" fontId="6" fillId="0" borderId="46" xfId="6" applyNumberFormat="1" applyFont="1" applyBorder="1" applyAlignment="1">
      <alignment vertical="center"/>
    </xf>
    <xf numFmtId="165" fontId="6" fillId="0" borderId="47" xfId="6" applyNumberFormat="1" applyFont="1" applyBorder="1" applyAlignment="1">
      <alignment vertical="center"/>
    </xf>
    <xf numFmtId="165" fontId="7" fillId="0" borderId="51" xfId="6" applyNumberFormat="1" applyFont="1" applyBorder="1" applyAlignment="1">
      <alignment vertical="center"/>
    </xf>
    <xf numFmtId="167" fontId="8" fillId="0" borderId="43" xfId="6" applyNumberFormat="1" applyFont="1" applyBorder="1" applyAlignment="1">
      <alignment vertical="center"/>
    </xf>
    <xf numFmtId="167" fontId="8" fillId="0" borderId="26" xfId="6" applyNumberFormat="1" applyFont="1" applyBorder="1" applyAlignment="1">
      <alignment horizontal="right" vertical="center"/>
    </xf>
    <xf numFmtId="0" fontId="8" fillId="0" borderId="28" xfId="6" applyFont="1" applyBorder="1" applyAlignment="1">
      <alignment horizontal="right" vertical="center" wrapText="1"/>
    </xf>
    <xf numFmtId="0" fontId="8" fillId="0" borderId="29" xfId="6" applyFont="1" applyBorder="1" applyAlignment="1">
      <alignment vertical="center" wrapText="1"/>
    </xf>
    <xf numFmtId="49" fontId="8" fillId="0" borderId="29" xfId="6" applyNumberFormat="1" applyFont="1" applyBorder="1" applyAlignment="1">
      <alignment horizontal="center" vertical="center" wrapText="1"/>
    </xf>
    <xf numFmtId="49" fontId="8" fillId="0" borderId="30" xfId="6" applyNumberFormat="1" applyFont="1" applyBorder="1" applyAlignment="1">
      <alignment horizontal="center" vertical="center" wrapText="1"/>
    </xf>
    <xf numFmtId="4" fontId="8" fillId="0" borderId="29" xfId="6" applyNumberFormat="1" applyFont="1" applyBorder="1" applyAlignment="1">
      <alignment vertical="center"/>
    </xf>
    <xf numFmtId="167" fontId="8" fillId="0" borderId="12" xfId="6" applyNumberFormat="1" applyFont="1" applyBorder="1" applyAlignment="1">
      <alignment vertical="center"/>
    </xf>
    <xf numFmtId="4" fontId="9" fillId="0" borderId="42" xfId="6" applyNumberFormat="1" applyFont="1" applyBorder="1" applyAlignment="1">
      <alignment vertical="center"/>
    </xf>
    <xf numFmtId="167" fontId="9" fillId="0" borderId="49" xfId="6" applyNumberFormat="1" applyFont="1" applyBorder="1" applyAlignment="1">
      <alignment vertical="center"/>
    </xf>
    <xf numFmtId="0" fontId="9" fillId="0" borderId="32" xfId="6" applyFont="1" applyBorder="1" applyAlignment="1">
      <alignment horizontal="center" vertical="center" wrapText="1"/>
    </xf>
    <xf numFmtId="49" fontId="9" fillId="0" borderId="20" xfId="6" applyNumberFormat="1" applyFont="1" applyBorder="1" applyAlignment="1">
      <alignment horizontal="center" vertical="center" wrapText="1"/>
    </xf>
    <xf numFmtId="49" fontId="9" fillId="0" borderId="32" xfId="6" applyNumberFormat="1" applyFont="1" applyBorder="1" applyAlignment="1">
      <alignment horizontal="center" vertical="center" wrapText="1"/>
    </xf>
    <xf numFmtId="4" fontId="9" fillId="0" borderId="20" xfId="6" applyNumberFormat="1" applyFont="1" applyBorder="1" applyAlignment="1">
      <alignment vertical="center"/>
    </xf>
    <xf numFmtId="0" fontId="8" fillId="0" borderId="47" xfId="6" applyFont="1" applyBorder="1" applyAlignment="1">
      <alignment vertical="center" wrapText="1"/>
    </xf>
    <xf numFmtId="49" fontId="8" fillId="0" borderId="51" xfId="6" applyNumberFormat="1" applyFont="1" applyBorder="1" applyAlignment="1">
      <alignment horizontal="center" vertical="center" wrapText="1"/>
    </xf>
    <xf numFmtId="4" fontId="8" fillId="0" borderId="46" xfId="6" applyNumberFormat="1" applyFont="1" applyBorder="1" applyAlignment="1">
      <alignment vertical="center"/>
    </xf>
    <xf numFmtId="0" fontId="8" fillId="0" borderId="16" xfId="6" applyFont="1" applyBorder="1" applyAlignment="1">
      <alignment vertical="center" wrapText="1"/>
    </xf>
    <xf numFmtId="0" fontId="9" fillId="0" borderId="34" xfId="6" applyFont="1" applyBorder="1" applyAlignment="1">
      <alignment horizontal="center" vertical="center" wrapText="1"/>
    </xf>
    <xf numFmtId="49" fontId="9" fillId="0" borderId="25" xfId="6" applyNumberFormat="1" applyFont="1" applyBorder="1" applyAlignment="1">
      <alignment horizontal="center" vertical="center" wrapText="1"/>
    </xf>
    <xf numFmtId="165" fontId="7" fillId="0" borderId="23" xfId="6" applyNumberFormat="1" applyFont="1" applyBorder="1" applyAlignment="1">
      <alignment vertical="center"/>
    </xf>
    <xf numFmtId="165" fontId="7" fillId="0" borderId="6" xfId="6" applyNumberFormat="1" applyFont="1" applyBorder="1" applyAlignment="1">
      <alignment vertical="center"/>
    </xf>
    <xf numFmtId="167" fontId="9" fillId="0" borderId="55" xfId="6" applyNumberFormat="1" applyFont="1" applyBorder="1" applyAlignment="1">
      <alignment vertical="center"/>
    </xf>
    <xf numFmtId="0" fontId="9" fillId="0" borderId="24" xfId="6" applyFont="1" applyBorder="1" applyAlignment="1">
      <alignment horizontal="right" vertical="center" wrapText="1"/>
    </xf>
    <xf numFmtId="0" fontId="8" fillId="0" borderId="3" xfId="6" applyFont="1" applyBorder="1" applyAlignment="1">
      <alignment horizontal="left" vertical="center" wrapText="1"/>
    </xf>
    <xf numFmtId="4" fontId="8" fillId="0" borderId="23" xfId="6" applyNumberFormat="1" applyFont="1" applyBorder="1" applyAlignment="1">
      <alignment horizontal="right" vertical="center" wrapText="1"/>
    </xf>
    <xf numFmtId="4" fontId="8" fillId="0" borderId="3" xfId="6" applyNumberFormat="1" applyFont="1" applyBorder="1" applyAlignment="1">
      <alignment horizontal="right" vertical="center" wrapText="1"/>
    </xf>
    <xf numFmtId="167" fontId="8" fillId="0" borderId="33" xfId="6" applyNumberFormat="1" applyFont="1" applyBorder="1" applyAlignment="1">
      <alignment vertical="center"/>
    </xf>
    <xf numFmtId="0" fontId="8" fillId="0" borderId="47" xfId="6" applyFont="1" applyBorder="1" applyAlignment="1">
      <alignment horizontal="left" vertical="center" wrapText="1"/>
    </xf>
    <xf numFmtId="4" fontId="8" fillId="0" borderId="46" xfId="6" applyNumberFormat="1" applyFont="1" applyBorder="1" applyAlignment="1">
      <alignment horizontal="right" vertical="center" wrapText="1"/>
    </xf>
    <xf numFmtId="165" fontId="7" fillId="0" borderId="46" xfId="6" applyNumberFormat="1" applyFont="1" applyBorder="1" applyAlignment="1">
      <alignment vertical="center"/>
    </xf>
    <xf numFmtId="165" fontId="7" fillId="0" borderId="47" xfId="6" applyNumberFormat="1" applyFont="1" applyBorder="1" applyAlignment="1">
      <alignment vertical="center"/>
    </xf>
    <xf numFmtId="167" fontId="8" fillId="0" borderId="52" xfId="6" applyNumberFormat="1" applyFont="1" applyBorder="1" applyAlignment="1">
      <alignment vertical="center"/>
    </xf>
    <xf numFmtId="0" fontId="8" fillId="0" borderId="6" xfId="6" applyFont="1" applyBorder="1" applyAlignment="1">
      <alignment horizontal="left" vertical="center" wrapText="1"/>
    </xf>
    <xf numFmtId="4" fontId="8" fillId="0" borderId="25" xfId="6" applyNumberFormat="1" applyFont="1" applyBorder="1" applyAlignment="1">
      <alignment horizontal="right" vertical="center" wrapText="1"/>
    </xf>
    <xf numFmtId="4" fontId="8" fillId="0" borderId="23" xfId="6" applyNumberFormat="1" applyFont="1" applyBorder="1" applyAlignment="1">
      <alignment vertical="center"/>
    </xf>
    <xf numFmtId="0" fontId="8" fillId="0" borderId="35" xfId="6" applyFont="1" applyBorder="1" applyAlignment="1">
      <alignment vertical="center" wrapText="1"/>
    </xf>
    <xf numFmtId="4" fontId="8" fillId="0" borderId="30" xfId="6" applyNumberFormat="1" applyFont="1" applyBorder="1" applyAlignment="1">
      <alignment vertical="center"/>
    </xf>
    <xf numFmtId="167" fontId="8" fillId="0" borderId="54" xfId="6" applyNumberFormat="1" applyFont="1" applyBorder="1" applyAlignment="1">
      <alignment vertical="center"/>
    </xf>
    <xf numFmtId="49" fontId="9" fillId="0" borderId="0" xfId="6" applyNumberFormat="1" applyFont="1" applyBorder="1" applyAlignment="1">
      <alignment horizontal="center" vertical="center" wrapText="1"/>
    </xf>
    <xf numFmtId="4" fontId="9" fillId="0" borderId="20" xfId="6" applyNumberFormat="1" applyFont="1" applyBorder="1" applyAlignment="1">
      <alignment horizontal="right" vertical="center" wrapText="1"/>
    </xf>
    <xf numFmtId="165" fontId="7" fillId="0" borderId="36" xfId="6" applyNumberFormat="1" applyFont="1" applyBorder="1" applyAlignment="1">
      <alignment vertical="center"/>
    </xf>
    <xf numFmtId="165" fontId="7" fillId="0" borderId="2" xfId="6" applyNumberFormat="1" applyFont="1" applyBorder="1" applyAlignment="1">
      <alignment vertical="center"/>
    </xf>
    <xf numFmtId="167" fontId="9" fillId="0" borderId="33" xfId="6" applyNumberFormat="1" applyFont="1" applyBorder="1" applyAlignment="1">
      <alignment vertical="center"/>
    </xf>
    <xf numFmtId="4" fontId="8" fillId="0" borderId="3" xfId="6" applyNumberFormat="1" applyFont="1" applyBorder="1" applyAlignment="1">
      <alignment horizontal="right" vertical="center"/>
    </xf>
    <xf numFmtId="165" fontId="6" fillId="0" borderId="51" xfId="6" applyNumberFormat="1" applyFont="1" applyBorder="1" applyAlignment="1">
      <alignment vertical="center"/>
    </xf>
    <xf numFmtId="49" fontId="8" fillId="0" borderId="0" xfId="6" applyNumberFormat="1" applyFont="1" applyBorder="1" applyAlignment="1">
      <alignment horizontal="center" vertical="center" wrapText="1"/>
    </xf>
    <xf numFmtId="4" fontId="8" fillId="0" borderId="25" xfId="6" applyNumberFormat="1" applyFont="1" applyBorder="1" applyAlignment="1">
      <alignment horizontal="right" vertical="center"/>
    </xf>
    <xf numFmtId="4" fontId="8" fillId="0" borderId="51" xfId="6" applyNumberFormat="1" applyFont="1" applyBorder="1" applyAlignment="1">
      <alignment horizontal="right" vertical="center"/>
    </xf>
    <xf numFmtId="49" fontId="8" fillId="0" borderId="16" xfId="6" applyNumberFormat="1" applyFont="1" applyBorder="1" applyAlignment="1">
      <alignment horizontal="center" vertical="center" wrapText="1"/>
    </xf>
    <xf numFmtId="4" fontId="8" fillId="0" borderId="29" xfId="6" applyNumberFormat="1" applyFont="1" applyBorder="1" applyAlignment="1">
      <alignment horizontal="right" vertical="center"/>
    </xf>
    <xf numFmtId="0" fontId="9" fillId="0" borderId="0" xfId="6" applyFont="1" applyBorder="1" applyAlignment="1">
      <alignment horizontal="center" vertical="center" wrapText="1"/>
    </xf>
    <xf numFmtId="4" fontId="9" fillId="0" borderId="25" xfId="6" applyNumberFormat="1" applyFont="1" applyBorder="1" applyAlignment="1">
      <alignment vertical="center"/>
    </xf>
    <xf numFmtId="0" fontId="8" fillId="0" borderId="3" xfId="6" applyFont="1" applyBorder="1" applyAlignment="1">
      <alignment horizontal="right" vertical="center" wrapText="1"/>
    </xf>
    <xf numFmtId="167" fontId="8" fillId="0" borderId="53" xfId="6" applyNumberFormat="1" applyFont="1" applyBorder="1" applyAlignment="1">
      <alignment vertical="center"/>
    </xf>
    <xf numFmtId="165" fontId="7" fillId="0" borderId="38" xfId="6" applyNumberFormat="1" applyFont="1" applyBorder="1" applyAlignment="1">
      <alignment vertical="center"/>
    </xf>
    <xf numFmtId="4" fontId="8" fillId="0" borderId="51" xfId="6" applyNumberFormat="1" applyFont="1" applyBorder="1" applyAlignment="1">
      <alignment horizontal="right" vertical="center" wrapText="1"/>
    </xf>
    <xf numFmtId="4" fontId="8" fillId="0" borderId="0" xfId="6" applyNumberFormat="1" applyFont="1" applyBorder="1" applyAlignment="1">
      <alignment vertical="center"/>
    </xf>
    <xf numFmtId="4" fontId="8" fillId="0" borderId="51" xfId="6" applyNumberFormat="1" applyFont="1" applyBorder="1" applyAlignment="1">
      <alignment vertical="center"/>
    </xf>
    <xf numFmtId="0" fontId="8" fillId="0" borderId="16" xfId="6" applyFont="1" applyBorder="1" applyAlignment="1">
      <alignment vertical="center"/>
    </xf>
    <xf numFmtId="4" fontId="8" fillId="0" borderId="16" xfId="6" applyNumberFormat="1" applyFont="1" applyBorder="1" applyAlignment="1">
      <alignment vertical="center"/>
    </xf>
    <xf numFmtId="0" fontId="9" fillId="0" borderId="20" xfId="6" applyFont="1" applyBorder="1" applyAlignment="1">
      <alignment horizontal="center" vertical="center" wrapText="1"/>
    </xf>
    <xf numFmtId="49" fontId="9" fillId="0" borderId="21" xfId="6" applyNumberFormat="1" applyFont="1" applyBorder="1" applyAlignment="1">
      <alignment horizontal="center" vertical="center" wrapText="1"/>
    </xf>
    <xf numFmtId="49" fontId="8" fillId="0" borderId="47" xfId="6" applyNumberFormat="1" applyFont="1" applyBorder="1" applyAlignment="1">
      <alignment horizontal="center" vertical="center" wrapText="1"/>
    </xf>
    <xf numFmtId="166" fontId="8" fillId="0" borderId="35" xfId="5" applyNumberFormat="1" applyFont="1" applyBorder="1" applyAlignment="1" applyProtection="1">
      <alignment vertical="center" wrapText="1"/>
      <protection hidden="1"/>
    </xf>
    <xf numFmtId="49" fontId="8" fillId="0" borderId="29" xfId="5" applyNumberFormat="1" applyFont="1" applyBorder="1" applyAlignment="1" applyProtection="1">
      <alignment horizontal="center" vertical="center" wrapText="1"/>
      <protection hidden="1"/>
    </xf>
    <xf numFmtId="4" fontId="9" fillId="0" borderId="22" xfId="6" applyNumberFormat="1" applyFont="1" applyBorder="1" applyAlignment="1">
      <alignment horizontal="right" vertical="center" wrapText="1"/>
    </xf>
    <xf numFmtId="4" fontId="8" fillId="0" borderId="26" xfId="6" applyNumberFormat="1" applyFont="1" applyBorder="1" applyAlignment="1">
      <alignment vertical="center"/>
    </xf>
    <xf numFmtId="0" fontId="9" fillId="0" borderId="10" xfId="6" applyFont="1" applyBorder="1" applyAlignment="1">
      <alignment horizontal="center" vertical="center"/>
    </xf>
    <xf numFmtId="49" fontId="9" fillId="0" borderId="42" xfId="6" applyNumberFormat="1" applyFont="1" applyBorder="1" applyAlignment="1">
      <alignment horizontal="center" vertical="center"/>
    </xf>
    <xf numFmtId="0" fontId="8" fillId="0" borderId="25" xfId="6" applyFont="1" applyBorder="1" applyAlignment="1">
      <alignment vertical="center"/>
    </xf>
    <xf numFmtId="0" fontId="8" fillId="0" borderId="25" xfId="6" applyFont="1" applyBorder="1" applyAlignment="1">
      <alignment horizontal="center" vertical="center"/>
    </xf>
    <xf numFmtId="49" fontId="8" fillId="0" borderId="25" xfId="6" applyNumberFormat="1" applyFont="1" applyBorder="1" applyAlignment="1">
      <alignment horizontal="center" vertical="center"/>
    </xf>
    <xf numFmtId="165" fontId="6" fillId="0" borderId="30" xfId="6" applyNumberFormat="1" applyFont="1" applyBorder="1" applyAlignment="1">
      <alignment vertical="center"/>
    </xf>
    <xf numFmtId="165" fontId="6" fillId="0" borderId="35" xfId="6" applyNumberFormat="1" applyFont="1" applyBorder="1" applyAlignment="1">
      <alignment vertical="center"/>
    </xf>
    <xf numFmtId="0" fontId="8" fillId="0" borderId="30" xfId="6" applyFont="1" applyBorder="1" applyAlignment="1">
      <alignment vertical="center"/>
    </xf>
    <xf numFmtId="0" fontId="8" fillId="0" borderId="16" xfId="6" applyFont="1" applyBorder="1" applyAlignment="1">
      <alignment horizontal="center" vertical="center"/>
    </xf>
    <xf numFmtId="49" fontId="8" fillId="0" borderId="29" xfId="6" applyNumberFormat="1" applyFont="1" applyBorder="1" applyAlignment="1">
      <alignment horizontal="center" vertical="center"/>
    </xf>
    <xf numFmtId="4" fontId="8" fillId="0" borderId="31" xfId="6" applyNumberFormat="1" applyFont="1" applyBorder="1" applyAlignment="1">
      <alignment vertical="center"/>
    </xf>
    <xf numFmtId="49" fontId="9" fillId="0" borderId="10" xfId="6" applyNumberFormat="1" applyFont="1" applyBorder="1" applyAlignment="1">
      <alignment horizontal="center" vertical="center" wrapText="1"/>
    </xf>
    <xf numFmtId="4" fontId="9" fillId="0" borderId="42" xfId="6" applyNumberFormat="1" applyFont="1" applyBorder="1" applyAlignment="1">
      <alignment horizontal="right" vertical="center"/>
    </xf>
    <xf numFmtId="165" fontId="7" fillId="0" borderId="18" xfId="6" applyNumberFormat="1" applyFont="1" applyBorder="1" applyAlignment="1">
      <alignment horizontal="right" vertical="center"/>
    </xf>
    <xf numFmtId="165" fontId="7" fillId="0" borderId="5" xfId="6" applyNumberFormat="1" applyFont="1" applyBorder="1" applyAlignment="1">
      <alignment horizontal="right" vertical="center"/>
    </xf>
    <xf numFmtId="49" fontId="8" fillId="0" borderId="6" xfId="6" applyNumberFormat="1" applyFont="1" applyBorder="1" applyAlignment="1">
      <alignment horizontal="center" vertical="center" wrapText="1"/>
    </xf>
    <xf numFmtId="165" fontId="6" fillId="0" borderId="23" xfId="6" applyNumberFormat="1" applyFont="1" applyBorder="1" applyAlignment="1">
      <alignment horizontal="right" vertical="center"/>
    </xf>
    <xf numFmtId="165" fontId="6" fillId="0" borderId="6" xfId="6" applyNumberFormat="1" applyFont="1" applyBorder="1" applyAlignment="1">
      <alignment horizontal="right" vertical="center"/>
    </xf>
    <xf numFmtId="167" fontId="8" fillId="0" borderId="48" xfId="6" applyNumberFormat="1" applyFont="1" applyBorder="1" applyAlignment="1">
      <alignment vertical="center"/>
    </xf>
    <xf numFmtId="4" fontId="8" fillId="0" borderId="26" xfId="6" applyNumberFormat="1" applyFont="1" applyBorder="1" applyAlignment="1">
      <alignment horizontal="right" vertical="center"/>
    </xf>
    <xf numFmtId="165" fontId="6" fillId="0" borderId="18" xfId="6" applyNumberFormat="1" applyFont="1" applyBorder="1" applyAlignment="1">
      <alignment horizontal="right" vertical="center"/>
    </xf>
    <xf numFmtId="165" fontId="6" fillId="0" borderId="5" xfId="6" applyNumberFormat="1" applyFont="1" applyBorder="1" applyAlignment="1">
      <alignment horizontal="right" vertical="center"/>
    </xf>
    <xf numFmtId="49" fontId="8" fillId="0" borderId="11" xfId="6" applyNumberFormat="1" applyFont="1" applyBorder="1" applyAlignment="1">
      <alignment horizontal="center" vertical="center" wrapText="1"/>
    </xf>
    <xf numFmtId="4" fontId="8" fillId="0" borderId="11" xfId="6" applyNumberFormat="1" applyFont="1" applyBorder="1" applyAlignment="1">
      <alignment horizontal="right" vertical="center"/>
    </xf>
    <xf numFmtId="167" fontId="8" fillId="0" borderId="12" xfId="6" applyNumberFormat="1" applyFont="1" applyBorder="1" applyAlignment="1">
      <alignment horizontal="right" vertical="center"/>
    </xf>
    <xf numFmtId="0" fontId="9" fillId="0" borderId="7" xfId="6" applyFont="1" applyBorder="1" applyAlignment="1">
      <alignment vertical="center" wrapText="1"/>
    </xf>
    <xf numFmtId="0" fontId="9" fillId="0" borderId="8" xfId="6" applyFont="1" applyBorder="1" applyAlignment="1">
      <alignment horizontal="center" vertical="center" wrapText="1"/>
    </xf>
    <xf numFmtId="49" fontId="9" fillId="0" borderId="8" xfId="6" applyNumberFormat="1" applyFont="1" applyBorder="1" applyAlignment="1">
      <alignment vertical="center" wrapText="1"/>
    </xf>
    <xf numFmtId="4" fontId="9" fillId="0" borderId="8" xfId="6" applyNumberFormat="1" applyFont="1" applyBorder="1" applyAlignment="1">
      <alignment horizontal="right" vertical="center" wrapText="1"/>
    </xf>
    <xf numFmtId="167" fontId="9" fillId="0" borderId="39" xfId="6" applyNumberFormat="1" applyFont="1" applyBorder="1" applyAlignment="1">
      <alignment vertical="center"/>
    </xf>
    <xf numFmtId="165" fontId="7" fillId="0" borderId="0" xfId="6" applyNumberFormat="1" applyFont="1"/>
    <xf numFmtId="0" fontId="9" fillId="0" borderId="40" xfId="6" applyFont="1" applyBorder="1" applyAlignment="1">
      <alignment vertical="center" wrapText="1"/>
    </xf>
    <xf numFmtId="0" fontId="9" fillId="0" borderId="11" xfId="6" applyFont="1" applyBorder="1" applyAlignment="1">
      <alignment horizontal="center" vertical="center" wrapText="1"/>
    </xf>
    <xf numFmtId="49" fontId="9" fillId="0" borderId="11" xfId="6" applyNumberFormat="1" applyFont="1" applyBorder="1" applyAlignment="1">
      <alignment vertical="center" wrapText="1"/>
    </xf>
    <xf numFmtId="4" fontId="9" fillId="0" borderId="11" xfId="6" applyNumberFormat="1" applyFont="1" applyBorder="1" applyAlignment="1">
      <alignment horizontal="right" vertical="center" wrapText="1"/>
    </xf>
    <xf numFmtId="4" fontId="9" fillId="3" borderId="8" xfId="6" applyNumberFormat="1" applyFont="1" applyFill="1" applyBorder="1" applyAlignment="1">
      <alignment vertical="center"/>
    </xf>
    <xf numFmtId="165" fontId="7" fillId="0" borderId="13" xfId="6" applyNumberFormat="1" applyFont="1" applyBorder="1" applyAlignment="1">
      <alignment vertical="center"/>
    </xf>
    <xf numFmtId="165" fontId="7" fillId="0" borderId="14" xfId="6" applyNumberFormat="1" applyFont="1" applyBorder="1" applyAlignment="1">
      <alignment vertical="center"/>
    </xf>
    <xf numFmtId="165" fontId="7" fillId="0" borderId="16" xfId="6" applyNumberFormat="1" applyFont="1" applyBorder="1" applyAlignment="1">
      <alignment vertical="center"/>
    </xf>
    <xf numFmtId="49" fontId="9" fillId="0" borderId="0" xfId="6" applyNumberFormat="1" applyFont="1" applyBorder="1" applyAlignment="1">
      <alignment vertical="center" wrapText="1"/>
    </xf>
    <xf numFmtId="165" fontId="9" fillId="0" borderId="0" xfId="6" applyNumberFormat="1" applyFont="1" applyBorder="1" applyAlignment="1">
      <alignment horizontal="right" vertical="center" wrapText="1"/>
    </xf>
    <xf numFmtId="165" fontId="7" fillId="0" borderId="18" xfId="6" applyNumberFormat="1" applyFont="1" applyBorder="1"/>
    <xf numFmtId="165" fontId="7" fillId="0" borderId="4" xfId="6" applyNumberFormat="1" applyFont="1" applyBorder="1"/>
    <xf numFmtId="165" fontId="7" fillId="0" borderId="0" xfId="6" applyNumberFormat="1" applyFont="1" applyBorder="1"/>
    <xf numFmtId="167" fontId="7" fillId="0" borderId="32" xfId="6" applyNumberFormat="1" applyFont="1" applyBorder="1"/>
    <xf numFmtId="0" fontId="6" fillId="0" borderId="0" xfId="6" applyFont="1" applyBorder="1" applyAlignment="1">
      <alignment vertical="center" wrapText="1"/>
    </xf>
    <xf numFmtId="0" fontId="7" fillId="0" borderId="0" xfId="6" applyFont="1" applyBorder="1" applyAlignment="1">
      <alignment horizontal="center" vertical="center" wrapText="1"/>
    </xf>
    <xf numFmtId="49" fontId="6" fillId="0" borderId="0" xfId="6" applyNumberFormat="1" applyFont="1" applyBorder="1" applyAlignment="1">
      <alignment vertical="center" wrapText="1"/>
    </xf>
    <xf numFmtId="2" fontId="7" fillId="0" borderId="0" xfId="6" applyNumberFormat="1" applyFont="1" applyBorder="1" applyAlignment="1">
      <alignment horizontal="right" vertical="center" wrapText="1"/>
    </xf>
    <xf numFmtId="2" fontId="6" fillId="0" borderId="0" xfId="6" applyNumberFormat="1" applyFont="1" applyBorder="1"/>
    <xf numFmtId="0" fontId="6" fillId="0" borderId="0" xfId="6" applyFont="1" applyBorder="1"/>
    <xf numFmtId="167" fontId="6" fillId="0" borderId="0" xfId="6" applyNumberFormat="1" applyFont="1"/>
    <xf numFmtId="0" fontId="6" fillId="0" borderId="0" xfId="2" applyFont="1"/>
    <xf numFmtId="165" fontId="6" fillId="0" borderId="0" xfId="2" applyNumberFormat="1" applyFont="1"/>
    <xf numFmtId="167" fontId="6" fillId="0" borderId="0" xfId="2" applyNumberFormat="1" applyFont="1"/>
    <xf numFmtId="167" fontId="10" fillId="0" borderId="0" xfId="6" applyNumberFormat="1" applyFont="1"/>
    <xf numFmtId="0" fontId="15" fillId="0" borderId="0" xfId="0" applyFont="1"/>
    <xf numFmtId="167" fontId="15" fillId="0" borderId="0" xfId="0" applyNumberFormat="1" applyFont="1"/>
    <xf numFmtId="0" fontId="9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15" fillId="0" borderId="0" xfId="0" applyFont="1" applyBorder="1"/>
    <xf numFmtId="167" fontId="15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16" fillId="0" borderId="64" xfId="0" applyFont="1" applyBorder="1" applyAlignment="1">
      <alignment horizontal="center" vertical="top" wrapText="1"/>
    </xf>
    <xf numFmtId="0" fontId="16" fillId="0" borderId="63" xfId="0" applyFont="1" applyBorder="1" applyAlignment="1">
      <alignment horizontal="center" vertical="top" wrapText="1"/>
    </xf>
    <xf numFmtId="167" fontId="9" fillId="0" borderId="56" xfId="0" applyNumberFormat="1" applyFont="1" applyBorder="1" applyAlignment="1">
      <alignment horizontal="center" vertical="top" wrapText="1"/>
    </xf>
    <xf numFmtId="0" fontId="15" fillId="0" borderId="66" xfId="1" applyFont="1" applyBorder="1" applyAlignment="1">
      <alignment horizontal="center" vertical="center" wrapText="1" readingOrder="1"/>
    </xf>
    <xf numFmtId="0" fontId="10" fillId="0" borderId="0" xfId="1" applyFont="1" applyBorder="1" applyAlignment="1">
      <alignment horizontal="center" vertical="center" wrapText="1" readingOrder="1"/>
    </xf>
    <xf numFmtId="0" fontId="10" fillId="0" borderId="66" xfId="1" applyFont="1" applyBorder="1" applyAlignment="1">
      <alignment horizontal="center" vertical="center" wrapText="1" readingOrder="1"/>
    </xf>
    <xf numFmtId="1" fontId="10" fillId="0" borderId="62" xfId="0" applyNumberFormat="1" applyFont="1" applyBorder="1" applyAlignment="1">
      <alignment horizontal="center"/>
    </xf>
    <xf numFmtId="0" fontId="10" fillId="0" borderId="27" xfId="0" applyFont="1" applyBorder="1" applyAlignment="1"/>
    <xf numFmtId="164" fontId="13" fillId="0" borderId="60" xfId="0" applyNumberFormat="1" applyFont="1" applyBorder="1" applyAlignment="1">
      <alignment horizontal="left" vertical="center" wrapText="1"/>
    </xf>
    <xf numFmtId="164" fontId="16" fillId="0" borderId="51" xfId="0" applyNumberFormat="1" applyFont="1" applyBorder="1" applyAlignment="1">
      <alignment horizontal="center" vertical="center" wrapText="1"/>
    </xf>
    <xf numFmtId="164" fontId="9" fillId="0" borderId="60" xfId="0" applyNumberFormat="1" applyFont="1" applyBorder="1" applyAlignment="1">
      <alignment horizontal="right" vertical="center" wrapText="1"/>
    </xf>
    <xf numFmtId="164" fontId="9" fillId="0" borderId="51" xfId="0" applyNumberFormat="1" applyFont="1" applyBorder="1" applyAlignment="1">
      <alignment horizontal="right" vertical="center" wrapText="1"/>
    </xf>
    <xf numFmtId="167" fontId="9" fillId="0" borderId="59" xfId="0" applyNumberFormat="1" applyFont="1" applyBorder="1" applyAlignment="1">
      <alignment vertical="center"/>
    </xf>
    <xf numFmtId="0" fontId="10" fillId="0" borderId="0" xfId="0" applyFont="1" applyBorder="1" applyAlignment="1"/>
    <xf numFmtId="0" fontId="15" fillId="2" borderId="0" xfId="0" applyFont="1" applyFill="1" applyBorder="1"/>
    <xf numFmtId="167" fontId="9" fillId="0" borderId="58" xfId="0" applyNumberFormat="1" applyFont="1" applyBorder="1" applyAlignment="1">
      <alignment vertical="center"/>
    </xf>
    <xf numFmtId="164" fontId="10" fillId="0" borderId="60" xfId="0" applyNumberFormat="1" applyFont="1" applyBorder="1" applyAlignment="1">
      <alignment horizontal="left" vertical="center" wrapText="1"/>
    </xf>
    <xf numFmtId="164" fontId="15" fillId="0" borderId="51" xfId="0" applyNumberFormat="1" applyFont="1" applyBorder="1" applyAlignment="1">
      <alignment horizontal="center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64" fontId="8" fillId="0" borderId="51" xfId="0" applyNumberFormat="1" applyFont="1" applyBorder="1" applyAlignment="1">
      <alignment horizontal="right" vertical="center" wrapText="1"/>
    </xf>
    <xf numFmtId="167" fontId="8" fillId="0" borderId="58" xfId="0" applyNumberFormat="1" applyFont="1" applyBorder="1" applyAlignment="1">
      <alignment vertical="center"/>
    </xf>
    <xf numFmtId="167" fontId="8" fillId="0" borderId="60" xfId="0" applyNumberFormat="1" applyFont="1" applyBorder="1" applyAlignment="1">
      <alignment vertical="center"/>
    </xf>
    <xf numFmtId="167" fontId="8" fillId="0" borderId="58" xfId="0" applyNumberFormat="1" applyFont="1" applyBorder="1" applyAlignment="1">
      <alignment horizontal="right" vertical="center"/>
    </xf>
    <xf numFmtId="167" fontId="9" fillId="0" borderId="60" xfId="0" applyNumberFormat="1" applyFont="1" applyBorder="1" applyAlignment="1">
      <alignment vertical="center"/>
    </xf>
    <xf numFmtId="167" fontId="8" fillId="0" borderId="59" xfId="0" applyNumberFormat="1" applyFont="1" applyBorder="1" applyAlignment="1">
      <alignment vertical="center"/>
    </xf>
    <xf numFmtId="0" fontId="13" fillId="0" borderId="0" xfId="0" applyFont="1" applyBorder="1" applyAlignment="1"/>
    <xf numFmtId="167" fontId="9" fillId="0" borderId="58" xfId="0" applyNumberFormat="1" applyFont="1" applyBorder="1" applyAlignment="1">
      <alignment horizontal="right" vertical="center"/>
    </xf>
    <xf numFmtId="0" fontId="16" fillId="0" borderId="0" xfId="0" applyFont="1" applyBorder="1"/>
    <xf numFmtId="164" fontId="9" fillId="2" borderId="60" xfId="0" applyNumberFormat="1" applyFont="1" applyFill="1" applyBorder="1" applyAlignment="1">
      <alignment horizontal="right" vertical="center" wrapText="1"/>
    </xf>
    <xf numFmtId="164" fontId="9" fillId="2" borderId="51" xfId="0" applyNumberFormat="1" applyFont="1" applyFill="1" applyBorder="1" applyAlignment="1">
      <alignment horizontal="right" vertical="center" wrapText="1"/>
    </xf>
    <xf numFmtId="164" fontId="9" fillId="4" borderId="60" xfId="0" applyNumberFormat="1" applyFont="1" applyFill="1" applyBorder="1" applyAlignment="1">
      <alignment horizontal="right" vertical="center" wrapText="1"/>
    </xf>
    <xf numFmtId="164" fontId="9" fillId="4" borderId="51" xfId="0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/>
    <xf numFmtId="0" fontId="15" fillId="3" borderId="0" xfId="0" applyFont="1" applyFill="1" applyBorder="1"/>
    <xf numFmtId="4" fontId="9" fillId="0" borderId="60" xfId="0" applyNumberFormat="1" applyFont="1" applyBorder="1" applyAlignment="1">
      <alignment horizontal="right" vertical="center" wrapText="1"/>
    </xf>
    <xf numFmtId="4" fontId="9" fillId="0" borderId="51" xfId="0" applyNumberFormat="1" applyFont="1" applyBorder="1" applyAlignment="1">
      <alignment horizontal="right" vertical="center" wrapText="1"/>
    </xf>
    <xf numFmtId="164" fontId="9" fillId="0" borderId="60" xfId="0" applyNumberFormat="1" applyFont="1" applyBorder="1" applyAlignment="1">
      <alignment vertical="center" wrapText="1"/>
    </xf>
    <xf numFmtId="164" fontId="8" fillId="0" borderId="60" xfId="0" applyNumberFormat="1" applyFont="1" applyBorder="1" applyAlignment="1">
      <alignment vertical="center" wrapText="1"/>
    </xf>
    <xf numFmtId="164" fontId="13" fillId="3" borderId="60" xfId="0" applyNumberFormat="1" applyFont="1" applyFill="1" applyBorder="1" applyAlignment="1">
      <alignment horizontal="left" vertical="center" wrapText="1"/>
    </xf>
    <xf numFmtId="164" fontId="16" fillId="3" borderId="51" xfId="0" applyNumberFormat="1" applyFont="1" applyFill="1" applyBorder="1" applyAlignment="1">
      <alignment horizontal="center" vertical="center" wrapText="1"/>
    </xf>
    <xf numFmtId="164" fontId="9" fillId="3" borderId="60" xfId="0" applyNumberFormat="1" applyFont="1" applyFill="1" applyBorder="1" applyAlignment="1">
      <alignment horizontal="right" vertical="center" wrapText="1"/>
    </xf>
    <xf numFmtId="164" fontId="9" fillId="3" borderId="51" xfId="0" applyNumberFormat="1" applyFont="1" applyFill="1" applyBorder="1" applyAlignment="1">
      <alignment horizontal="right" vertical="center" wrapText="1"/>
    </xf>
    <xf numFmtId="167" fontId="9" fillId="3" borderId="58" xfId="0" applyNumberFormat="1" applyFont="1" applyFill="1" applyBorder="1" applyAlignment="1">
      <alignment vertical="center"/>
    </xf>
    <xf numFmtId="164" fontId="8" fillId="3" borderId="60" xfId="0" applyNumberFormat="1" applyFont="1" applyFill="1" applyBorder="1" applyAlignment="1">
      <alignment horizontal="right" vertical="center" wrapText="1"/>
    </xf>
    <xf numFmtId="164" fontId="8" fillId="3" borderId="51" xfId="0" applyNumberFormat="1" applyFont="1" applyFill="1" applyBorder="1" applyAlignment="1">
      <alignment horizontal="right" vertical="center" wrapText="1"/>
    </xf>
    <xf numFmtId="167" fontId="9" fillId="3" borderId="60" xfId="0" applyNumberFormat="1" applyFont="1" applyFill="1" applyBorder="1" applyAlignment="1">
      <alignment vertical="center"/>
    </xf>
    <xf numFmtId="164" fontId="13" fillId="3" borderId="68" xfId="0" applyNumberFormat="1" applyFont="1" applyFill="1" applyBorder="1" applyAlignment="1">
      <alignment horizontal="left" vertical="center" wrapText="1"/>
    </xf>
    <xf numFmtId="167" fontId="9" fillId="0" borderId="70" xfId="0" applyNumberFormat="1" applyFont="1" applyBorder="1" applyAlignment="1">
      <alignment horizontal="right" vertical="center"/>
    </xf>
    <xf numFmtId="164" fontId="13" fillId="2" borderId="3" xfId="0" applyNumberFormat="1" applyFont="1" applyFill="1" applyBorder="1" applyAlignment="1">
      <alignment horizontal="left" vertical="center" wrapText="1"/>
    </xf>
    <xf numFmtId="164" fontId="10" fillId="2" borderId="3" xfId="0" applyNumberFormat="1" applyFont="1" applyFill="1" applyBorder="1" applyAlignment="1">
      <alignment horizontal="left" vertical="center" wrapText="1"/>
    </xf>
    <xf numFmtId="167" fontId="9" fillId="0" borderId="61" xfId="0" applyNumberFormat="1" applyFont="1" applyBorder="1" applyAlignment="1">
      <alignment vertical="center"/>
    </xf>
    <xf numFmtId="164" fontId="10" fillId="0" borderId="58" xfId="0" applyNumberFormat="1" applyFont="1" applyBorder="1" applyAlignment="1">
      <alignment horizontal="left" vertical="center" wrapText="1"/>
    </xf>
    <xf numFmtId="164" fontId="15" fillId="0" borderId="58" xfId="0" applyNumberFormat="1" applyFont="1" applyBorder="1" applyAlignment="1">
      <alignment horizontal="center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64" fontId="8" fillId="0" borderId="36" xfId="0" applyNumberFormat="1" applyFont="1" applyBorder="1" applyAlignment="1">
      <alignment horizontal="right" vertical="center" wrapText="1"/>
    </xf>
    <xf numFmtId="164" fontId="10" fillId="0" borderId="57" xfId="0" applyNumberFormat="1" applyFont="1" applyBorder="1" applyAlignment="1">
      <alignment horizontal="left" vertical="center" wrapText="1"/>
    </xf>
    <xf numFmtId="164" fontId="15" fillId="0" borderId="72" xfId="0" applyNumberFormat="1" applyFont="1" applyBorder="1" applyAlignment="1">
      <alignment horizontal="center" vertical="center" wrapText="1"/>
    </xf>
    <xf numFmtId="164" fontId="8" fillId="0" borderId="57" xfId="0" applyNumberFormat="1" applyFont="1" applyBorder="1" applyAlignment="1">
      <alignment horizontal="right" vertical="center" wrapText="1"/>
    </xf>
    <xf numFmtId="167" fontId="15" fillId="0" borderId="0" xfId="0" applyNumberFormat="1" applyFont="1" applyBorder="1"/>
    <xf numFmtId="167" fontId="8" fillId="0" borderId="61" xfId="0" applyNumberFormat="1" applyFont="1" applyBorder="1" applyAlignment="1">
      <alignment vertical="center"/>
    </xf>
    <xf numFmtId="164" fontId="17" fillId="0" borderId="60" xfId="0" applyNumberFormat="1" applyFont="1" applyBorder="1" applyAlignment="1">
      <alignment horizontal="left" vertical="center" wrapText="1"/>
    </xf>
    <xf numFmtId="164" fontId="18" fillId="0" borderId="51" xfId="0" applyNumberFormat="1" applyFont="1" applyBorder="1" applyAlignment="1">
      <alignment horizontal="center" vertical="center" wrapText="1"/>
    </xf>
    <xf numFmtId="164" fontId="19" fillId="0" borderId="60" xfId="0" applyNumberFormat="1" applyFont="1" applyBorder="1" applyAlignment="1">
      <alignment horizontal="right" vertical="center" wrapText="1"/>
    </xf>
    <xf numFmtId="164" fontId="19" fillId="0" borderId="51" xfId="0" applyNumberFormat="1" applyFont="1" applyBorder="1" applyAlignment="1">
      <alignment horizontal="right" vertical="center" wrapText="1"/>
    </xf>
    <xf numFmtId="167" fontId="19" fillId="0" borderId="59" xfId="0" applyNumberFormat="1" applyFont="1" applyBorder="1" applyAlignment="1">
      <alignment vertical="center"/>
    </xf>
    <xf numFmtId="0" fontId="17" fillId="0" borderId="0" xfId="0" applyFont="1" applyBorder="1" applyAlignment="1"/>
    <xf numFmtId="0" fontId="18" fillId="2" borderId="0" xfId="0" applyFont="1" applyFill="1" applyBorder="1"/>
    <xf numFmtId="4" fontId="8" fillId="0" borderId="60" xfId="0" applyNumberFormat="1" applyFont="1" applyBorder="1" applyAlignment="1">
      <alignment horizontal="right" vertical="center" wrapText="1"/>
    </xf>
    <xf numFmtId="4" fontId="8" fillId="0" borderId="51" xfId="0" applyNumberFormat="1" applyFont="1" applyBorder="1" applyAlignment="1">
      <alignment horizontal="right" vertical="center" wrapText="1"/>
    </xf>
    <xf numFmtId="167" fontId="8" fillId="0" borderId="70" xfId="0" applyNumberFormat="1" applyFont="1" applyBorder="1" applyAlignment="1">
      <alignment horizontal="right" vertical="center"/>
    </xf>
    <xf numFmtId="167" fontId="8" fillId="0" borderId="59" xfId="0" applyNumberFormat="1" applyFont="1" applyBorder="1" applyAlignment="1">
      <alignment horizontal="right" vertical="center"/>
    </xf>
    <xf numFmtId="167" fontId="9" fillId="0" borderId="60" xfId="0" applyNumberFormat="1" applyFont="1" applyBorder="1" applyAlignment="1">
      <alignment horizontal="right" vertical="center"/>
    </xf>
    <xf numFmtId="0" fontId="16" fillId="2" borderId="0" xfId="0" applyFont="1" applyFill="1" applyBorder="1"/>
    <xf numFmtId="167" fontId="8" fillId="0" borderId="60" xfId="0" applyNumberFormat="1" applyFont="1" applyBorder="1" applyAlignment="1">
      <alignment horizontal="right" vertical="center"/>
    </xf>
    <xf numFmtId="164" fontId="13" fillId="3" borderId="69" xfId="0" applyNumberFormat="1" applyFont="1" applyFill="1" applyBorder="1" applyAlignment="1">
      <alignment horizontal="left" wrapText="1"/>
    </xf>
    <xf numFmtId="0" fontId="10" fillId="0" borderId="60" xfId="0" applyNumberFormat="1" applyFont="1" applyBorder="1" applyAlignment="1">
      <alignment horizontal="left" vertical="center" wrapText="1"/>
    </xf>
    <xf numFmtId="0" fontId="15" fillId="0" borderId="51" xfId="0" applyFont="1" applyBorder="1" applyAlignment="1">
      <alignment vertical="center"/>
    </xf>
    <xf numFmtId="0" fontId="10" fillId="0" borderId="60" xfId="0" applyFont="1" applyBorder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164" fontId="10" fillId="0" borderId="70" xfId="0" applyNumberFormat="1" applyFont="1" applyBorder="1" applyAlignment="1">
      <alignment horizontal="left" vertical="center" wrapText="1"/>
    </xf>
    <xf numFmtId="164" fontId="8" fillId="0" borderId="70" xfId="0" applyNumberFormat="1" applyFont="1" applyBorder="1" applyAlignment="1">
      <alignment horizontal="right" vertical="center" wrapText="1"/>
    </xf>
    <xf numFmtId="164" fontId="8" fillId="0" borderId="71" xfId="0" applyNumberFormat="1" applyFont="1" applyBorder="1" applyAlignment="1">
      <alignment horizontal="right" vertical="center" wrapText="1"/>
    </xf>
    <xf numFmtId="164" fontId="13" fillId="0" borderId="70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164" fontId="9" fillId="0" borderId="70" xfId="0" applyNumberFormat="1" applyFont="1" applyBorder="1" applyAlignment="1">
      <alignment horizontal="right" vertical="center" wrapText="1"/>
    </xf>
    <xf numFmtId="164" fontId="9" fillId="0" borderId="71" xfId="0" applyNumberFormat="1" applyFont="1" applyBorder="1" applyAlignment="1">
      <alignment horizontal="right" vertical="center" wrapText="1"/>
    </xf>
    <xf numFmtId="164" fontId="15" fillId="0" borderId="71" xfId="0" applyNumberFormat="1" applyFont="1" applyBorder="1" applyAlignment="1">
      <alignment horizontal="center" vertical="center" wrapText="1"/>
    </xf>
    <xf numFmtId="0" fontId="16" fillId="3" borderId="0" xfId="0" applyFont="1" applyFill="1" applyBorder="1"/>
    <xf numFmtId="0" fontId="13" fillId="3" borderId="60" xfId="0" applyFont="1" applyFill="1" applyBorder="1" applyAlignment="1">
      <alignment vertical="center" wrapText="1"/>
    </xf>
    <xf numFmtId="0" fontId="13" fillId="3" borderId="0" xfId="0" applyFont="1" applyFill="1" applyBorder="1" applyAlignment="1"/>
    <xf numFmtId="0" fontId="10" fillId="3" borderId="60" xfId="0" applyFont="1" applyFill="1" applyBorder="1" applyAlignment="1">
      <alignment vertical="center" wrapText="1"/>
    </xf>
    <xf numFmtId="164" fontId="8" fillId="4" borderId="61" xfId="0" applyNumberFormat="1" applyFont="1" applyFill="1" applyBorder="1" applyAlignment="1">
      <alignment horizontal="right" vertical="center" wrapText="1"/>
    </xf>
    <xf numFmtId="164" fontId="8" fillId="4" borderId="51" xfId="0" applyNumberFormat="1" applyFont="1" applyFill="1" applyBorder="1" applyAlignment="1">
      <alignment horizontal="right" vertical="center" wrapText="1"/>
    </xf>
    <xf numFmtId="0" fontId="10" fillId="3" borderId="70" xfId="0" applyFont="1" applyFill="1" applyBorder="1" applyAlignment="1">
      <alignment vertical="center" wrapText="1"/>
    </xf>
    <xf numFmtId="164" fontId="8" fillId="4" borderId="71" xfId="0" applyNumberFormat="1" applyFont="1" applyFill="1" applyBorder="1" applyAlignment="1">
      <alignment horizontal="right" vertical="center" wrapText="1"/>
    </xf>
    <xf numFmtId="0" fontId="10" fillId="0" borderId="61" xfId="0" applyFont="1" applyBorder="1" applyAlignment="1">
      <alignment vertical="center" wrapText="1"/>
    </xf>
    <xf numFmtId="164" fontId="8" fillId="2" borderId="61" xfId="0" applyNumberFormat="1" applyFont="1" applyFill="1" applyBorder="1" applyAlignment="1">
      <alignment horizontal="right" vertical="center" wrapText="1"/>
    </xf>
    <xf numFmtId="164" fontId="8" fillId="2" borderId="51" xfId="0" applyNumberFormat="1" applyFont="1" applyFill="1" applyBorder="1" applyAlignment="1">
      <alignment horizontal="right" vertical="center" wrapText="1"/>
    </xf>
    <xf numFmtId="0" fontId="16" fillId="3" borderId="51" xfId="0" applyFont="1" applyFill="1" applyBorder="1" applyAlignment="1">
      <alignment horizontal="center" vertical="center" wrapText="1"/>
    </xf>
    <xf numFmtId="0" fontId="10" fillId="0" borderId="59" xfId="0" applyFont="1" applyBorder="1" applyAlignment="1">
      <alignment vertical="center" wrapText="1"/>
    </xf>
    <xf numFmtId="0" fontId="15" fillId="0" borderId="36" xfId="0" applyFont="1" applyBorder="1" applyAlignment="1">
      <alignment vertical="center"/>
    </xf>
    <xf numFmtId="4" fontId="8" fillId="0" borderId="60" xfId="0" applyNumberFormat="1" applyFont="1" applyBorder="1" applyAlignment="1">
      <alignment vertical="center"/>
    </xf>
    <xf numFmtId="4" fontId="8" fillId="0" borderId="51" xfId="0" applyNumberFormat="1" applyFont="1" applyBorder="1" applyAlignment="1">
      <alignment vertical="center"/>
    </xf>
    <xf numFmtId="167" fontId="9" fillId="3" borderId="70" xfId="0" applyNumberFormat="1" applyFont="1" applyFill="1" applyBorder="1" applyAlignment="1">
      <alignment vertical="center"/>
    </xf>
    <xf numFmtId="167" fontId="8" fillId="3" borderId="58" xfId="0" applyNumberFormat="1" applyFont="1" applyFill="1" applyBorder="1" applyAlignment="1">
      <alignment vertical="center"/>
    </xf>
    <xf numFmtId="164" fontId="10" fillId="3" borderId="60" xfId="0" applyNumberFormat="1" applyFont="1" applyFill="1" applyBorder="1" applyAlignment="1">
      <alignment horizontal="left" vertical="center" wrapText="1"/>
    </xf>
    <xf numFmtId="164" fontId="15" fillId="3" borderId="51" xfId="0" applyNumberFormat="1" applyFont="1" applyFill="1" applyBorder="1" applyAlignment="1">
      <alignment horizontal="center" vertical="center" wrapText="1"/>
    </xf>
    <xf numFmtId="0" fontId="13" fillId="3" borderId="58" xfId="0" applyFont="1" applyFill="1" applyBorder="1" applyAlignment="1">
      <alignment vertical="center" wrapText="1"/>
    </xf>
    <xf numFmtId="0" fontId="16" fillId="3" borderId="51" xfId="0" applyFont="1" applyFill="1" applyBorder="1" applyAlignment="1">
      <alignment vertical="center" wrapText="1"/>
    </xf>
    <xf numFmtId="0" fontId="15" fillId="3" borderId="51" xfId="0" applyFont="1" applyFill="1" applyBorder="1" applyAlignment="1">
      <alignment vertical="center"/>
    </xf>
    <xf numFmtId="0" fontId="13" fillId="3" borderId="61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167" fontId="8" fillId="3" borderId="60" xfId="0" applyNumberFormat="1" applyFont="1" applyFill="1" applyBorder="1" applyAlignment="1">
      <alignment vertical="center"/>
    </xf>
    <xf numFmtId="164" fontId="13" fillId="3" borderId="52" xfId="0" applyNumberFormat="1" applyFont="1" applyFill="1" applyBorder="1" applyAlignment="1">
      <alignment horizontal="left" vertical="center" wrapText="1"/>
    </xf>
    <xf numFmtId="164" fontId="10" fillId="3" borderId="52" xfId="0" applyNumberFormat="1" applyFont="1" applyFill="1" applyBorder="1" applyAlignment="1">
      <alignment horizontal="left" vertical="center" wrapText="1"/>
    </xf>
    <xf numFmtId="164" fontId="13" fillId="4" borderId="43" xfId="0" applyNumberFormat="1" applyFont="1" applyFill="1" applyBorder="1" applyAlignment="1">
      <alignment horizontal="left" vertical="center" wrapText="1"/>
    </xf>
    <xf numFmtId="164" fontId="10" fillId="4" borderId="43" xfId="0" applyNumberFormat="1" applyFont="1" applyFill="1" applyBorder="1" applyAlignment="1">
      <alignment horizontal="left" vertical="center" wrapText="1"/>
    </xf>
    <xf numFmtId="167" fontId="9" fillId="3" borderId="59" xfId="0" applyNumberFormat="1" applyFont="1" applyFill="1" applyBorder="1" applyAlignment="1">
      <alignment horizontal="right" vertical="center"/>
    </xf>
    <xf numFmtId="167" fontId="8" fillId="3" borderId="60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/>
    </xf>
    <xf numFmtId="0" fontId="13" fillId="0" borderId="0" xfId="0" applyFont="1" applyBorder="1" applyAlignment="1" applyProtection="1">
      <alignment horizontal="center" wrapText="1"/>
      <protection locked="0"/>
    </xf>
    <xf numFmtId="0" fontId="8" fillId="0" borderId="0" xfId="0" applyFont="1" applyBorder="1" applyAlignment="1">
      <alignment horizontal="center" wrapText="1"/>
    </xf>
    <xf numFmtId="0" fontId="16" fillId="0" borderId="32" xfId="1" applyFont="1" applyBorder="1" applyAlignment="1">
      <alignment horizontal="center" vertical="top" wrapText="1"/>
    </xf>
    <xf numFmtId="0" fontId="16" fillId="0" borderId="37" xfId="1" applyFont="1" applyBorder="1" applyAlignment="1">
      <alignment horizontal="center" vertical="top" wrapText="1"/>
    </xf>
    <xf numFmtId="0" fontId="16" fillId="0" borderId="66" xfId="1" applyFont="1" applyBorder="1" applyAlignment="1">
      <alignment horizontal="center" vertical="center" wrapText="1" readingOrder="1"/>
    </xf>
    <xf numFmtId="0" fontId="16" fillId="0" borderId="67" xfId="1" applyFont="1" applyBorder="1" applyAlignment="1">
      <alignment horizontal="center" vertical="center" wrapText="1" readingOrder="1"/>
    </xf>
    <xf numFmtId="0" fontId="16" fillId="0" borderId="65" xfId="1" applyFont="1" applyBorder="1" applyAlignment="1">
      <alignment horizontal="center" vertical="center" wrapText="1" readingOrder="1"/>
    </xf>
    <xf numFmtId="0" fontId="16" fillId="0" borderId="15" xfId="1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wrapText="1"/>
    </xf>
    <xf numFmtId="0" fontId="7" fillId="0" borderId="32" xfId="6" applyFont="1" applyBorder="1" applyAlignment="1">
      <alignment horizontal="center" vertical="center" wrapText="1"/>
    </xf>
    <xf numFmtId="0" fontId="7" fillId="0" borderId="37" xfId="6" applyFont="1" applyBorder="1" applyAlignment="1">
      <alignment horizontal="center" vertical="center" wrapText="1"/>
    </xf>
    <xf numFmtId="0" fontId="9" fillId="0" borderId="0" xfId="6" applyFont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 wrapText="1"/>
    </xf>
    <xf numFmtId="0" fontId="13" fillId="0" borderId="7" xfId="6" applyFont="1" applyBorder="1" applyAlignment="1">
      <alignment horizontal="center" vertical="center" wrapText="1"/>
    </xf>
    <xf numFmtId="0" fontId="9" fillId="0" borderId="8" xfId="6" applyFont="1" applyBorder="1" applyAlignment="1">
      <alignment horizontal="center" vertical="center" wrapText="1"/>
    </xf>
    <xf numFmtId="49" fontId="9" fillId="0" borderId="8" xfId="6" applyNumberFormat="1" applyFont="1" applyBorder="1" applyAlignment="1">
      <alignment horizontal="center" vertical="center" textRotation="90" wrapText="1"/>
    </xf>
    <xf numFmtId="0" fontId="13" fillId="0" borderId="34" xfId="7" applyFont="1" applyBorder="1" applyAlignment="1">
      <alignment horizontal="center" vertical="center" wrapText="1"/>
    </xf>
    <xf numFmtId="0" fontId="13" fillId="0" borderId="32" xfId="7" applyFont="1" applyBorder="1" applyAlignment="1">
      <alignment horizontal="center" vertical="center" wrapText="1"/>
    </xf>
    <xf numFmtId="0" fontId="13" fillId="0" borderId="37" xfId="7" applyFont="1" applyBorder="1" applyAlignment="1">
      <alignment horizontal="center" vertical="center" wrapText="1"/>
    </xf>
    <xf numFmtId="0" fontId="10" fillId="0" borderId="0" xfId="3" applyFont="1" applyBorder="1" applyAlignment="1"/>
    <xf numFmtId="0" fontId="9" fillId="0" borderId="0" xfId="4" applyFont="1" applyBorder="1" applyAlignment="1">
      <alignment horizontal="center"/>
    </xf>
    <xf numFmtId="0" fontId="7" fillId="0" borderId="0" xfId="3" applyFont="1" applyBorder="1" applyAlignment="1">
      <alignment horizontal="center" vertical="center" wrapText="1"/>
    </xf>
    <xf numFmtId="0" fontId="9" fillId="0" borderId="41" xfId="3" applyFont="1" applyBorder="1" applyAlignment="1">
      <alignment horizontal="center" vertical="center"/>
    </xf>
    <xf numFmtId="0" fontId="8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 wrapText="1"/>
    </xf>
    <xf numFmtId="49" fontId="9" fillId="0" borderId="9" xfId="3" applyNumberFormat="1" applyFont="1" applyBorder="1" applyAlignment="1">
      <alignment horizontal="center" vertical="center" wrapText="1"/>
    </xf>
  </cellXfs>
  <cellStyles count="8">
    <cellStyle name="Normal" xfId="1"/>
    <cellStyle name="Обычный" xfId="0" builtinId="0"/>
    <cellStyle name="Обычный 2" xfId="2"/>
    <cellStyle name="Обычный 3" xfId="3"/>
    <cellStyle name="Обычный_42801 - Доходы бюджета" xfId="4"/>
    <cellStyle name="Обычный_Tmp3" xfId="5"/>
    <cellStyle name="Обычный_Прил№5 (вед.2006)2007 3" xfId="6"/>
    <cellStyle name="Обычный_приложение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0"/>
  <sheetViews>
    <sheetView tabSelected="1" view="pageBreakPreview" topLeftCell="B1" zoomScale="91" zoomScaleNormal="100" zoomScaleSheetLayoutView="91" workbookViewId="0">
      <pane ySplit="1" topLeftCell="A2" activePane="bottomLeft" state="frozen"/>
      <selection pane="bottomLeft" activeCell="E15" sqref="E15"/>
    </sheetView>
  </sheetViews>
  <sheetFormatPr defaultRowHeight="15"/>
  <cols>
    <col min="1" max="1" width="1" style="234" customWidth="1"/>
    <col min="2" max="2" width="48.85546875" style="234" customWidth="1"/>
    <col min="3" max="3" width="27.85546875" style="234" customWidth="1"/>
    <col min="4" max="4" width="21.28515625" style="234" customWidth="1"/>
    <col min="5" max="5" width="19.7109375" style="234" customWidth="1"/>
    <col min="6" max="6" width="16.28515625" style="235" customWidth="1"/>
    <col min="7" max="7" width="4.140625" style="234" hidden="1" customWidth="1"/>
    <col min="8" max="8" width="3" style="234" customWidth="1"/>
    <col min="9" max="1025" width="8.7109375" style="234" customWidth="1"/>
    <col min="1026" max="16384" width="9.140625" style="234"/>
  </cols>
  <sheetData>
    <row r="1" spans="2:7" ht="2.25" customHeight="1"/>
    <row r="2" spans="2:7" ht="18.75" customHeight="1">
      <c r="D2" s="236"/>
      <c r="E2" s="362" t="s">
        <v>0</v>
      </c>
      <c r="F2" s="362"/>
    </row>
    <row r="3" spans="2:7" ht="56.25" customHeight="1">
      <c r="B3" s="361"/>
      <c r="C3" s="361"/>
      <c r="D3" s="237"/>
      <c r="E3" s="363" t="s">
        <v>509</v>
      </c>
      <c r="F3" s="363"/>
    </row>
    <row r="4" spans="2:7" ht="18.75">
      <c r="B4" s="370" t="s">
        <v>1</v>
      </c>
      <c r="C4" s="370"/>
      <c r="D4" s="370"/>
      <c r="E4" s="370"/>
      <c r="F4" s="370"/>
    </row>
    <row r="5" spans="2:7" ht="18.75">
      <c r="C5" s="238"/>
      <c r="D5" s="238"/>
      <c r="E5" s="238"/>
    </row>
    <row r="6" spans="2:7" ht="21" customHeight="1" thickBot="1">
      <c r="E6" s="239"/>
      <c r="F6" s="240" t="s">
        <v>2</v>
      </c>
    </row>
    <row r="7" spans="2:7" s="241" customFormat="1" ht="30.75" customHeight="1" thickBot="1">
      <c r="B7" s="368" t="s">
        <v>4</v>
      </c>
      <c r="C7" s="366" t="s">
        <v>5</v>
      </c>
      <c r="D7" s="364" t="s">
        <v>3</v>
      </c>
      <c r="E7" s="364"/>
      <c r="F7" s="365"/>
    </row>
    <row r="8" spans="2:7" s="241" customFormat="1" ht="54" customHeight="1" thickBot="1">
      <c r="B8" s="369"/>
      <c r="C8" s="367"/>
      <c r="D8" s="242" t="s">
        <v>490</v>
      </c>
      <c r="E8" s="243" t="s">
        <v>510</v>
      </c>
      <c r="F8" s="244" t="s">
        <v>286</v>
      </c>
    </row>
    <row r="9" spans="2:7" s="241" customFormat="1" ht="11.85" customHeight="1">
      <c r="B9" s="245" t="s">
        <v>6</v>
      </c>
      <c r="C9" s="246">
        <v>2</v>
      </c>
      <c r="D9" s="247">
        <v>3</v>
      </c>
      <c r="E9" s="246">
        <v>4</v>
      </c>
      <c r="F9" s="248">
        <v>5</v>
      </c>
      <c r="G9" s="249"/>
    </row>
    <row r="10" spans="2:7" s="256" customFormat="1" ht="25.5">
      <c r="B10" s="250" t="s">
        <v>7</v>
      </c>
      <c r="C10" s="251" t="s">
        <v>8</v>
      </c>
      <c r="D10" s="252">
        <f>D11+D150</f>
        <v>1003882257.41</v>
      </c>
      <c r="E10" s="253">
        <f>E11+E150</f>
        <v>435213211.59000003</v>
      </c>
      <c r="F10" s="254">
        <f>E10/D10</f>
        <v>0.43353013600702844</v>
      </c>
      <c r="G10" s="255"/>
    </row>
    <row r="11" spans="2:7" s="256" customFormat="1" ht="15.75">
      <c r="B11" s="250" t="s">
        <v>9</v>
      </c>
      <c r="C11" s="251" t="s">
        <v>292</v>
      </c>
      <c r="D11" s="252">
        <f>D12+D19+D25+D42+D45+D50+D56+D78+D85+D92+D104+D145</f>
        <v>407333682.77999997</v>
      </c>
      <c r="E11" s="253">
        <f>E12+E19+E25+E42+E45+E50+E56+E78+E85+E92+E104+E145</f>
        <v>225828701.13000003</v>
      </c>
      <c r="F11" s="257">
        <f>E11/D11</f>
        <v>0.55440713762915017</v>
      </c>
      <c r="G11" s="255"/>
    </row>
    <row r="12" spans="2:7" s="256" customFormat="1" ht="15.75">
      <c r="B12" s="250" t="s">
        <v>10</v>
      </c>
      <c r="C12" s="251" t="s">
        <v>293</v>
      </c>
      <c r="D12" s="252">
        <f>D13</f>
        <v>79620000</v>
      </c>
      <c r="E12" s="253">
        <f>E13</f>
        <v>41941705.57</v>
      </c>
      <c r="F12" s="257">
        <f>F13</f>
        <v>0.52677349372017079</v>
      </c>
      <c r="G12" s="255"/>
    </row>
    <row r="13" spans="2:7" s="256" customFormat="1" ht="15.75">
      <c r="B13" s="258" t="s">
        <v>11</v>
      </c>
      <c r="C13" s="259" t="s">
        <v>294</v>
      </c>
      <c r="D13" s="260">
        <f>D14+D15+D16+D17+D18</f>
        <v>79620000</v>
      </c>
      <c r="E13" s="261">
        <f>E14+E15+E16+E17+E18</f>
        <v>41941705.57</v>
      </c>
      <c r="F13" s="262">
        <f t="shared" ref="F13:F18" si="0">E13/D13</f>
        <v>0.52677349372017079</v>
      </c>
      <c r="G13" s="255"/>
    </row>
    <row r="14" spans="2:7" s="256" customFormat="1" ht="63.75">
      <c r="B14" s="258" t="s">
        <v>12</v>
      </c>
      <c r="C14" s="259" t="s">
        <v>291</v>
      </c>
      <c r="D14" s="260">
        <v>59867000</v>
      </c>
      <c r="E14" s="261">
        <v>26311223.84</v>
      </c>
      <c r="F14" s="262">
        <f t="shared" si="0"/>
        <v>0.4394946103863564</v>
      </c>
      <c r="G14" s="255"/>
    </row>
    <row r="15" spans="2:7" s="256" customFormat="1" ht="102">
      <c r="B15" s="258" t="s">
        <v>13</v>
      </c>
      <c r="C15" s="259" t="s">
        <v>295</v>
      </c>
      <c r="D15" s="260">
        <v>167000</v>
      </c>
      <c r="E15" s="261">
        <v>-32839.599999999999</v>
      </c>
      <c r="F15" s="263">
        <f t="shared" si="0"/>
        <v>-0.1966443113772455</v>
      </c>
      <c r="G15" s="255"/>
    </row>
    <row r="16" spans="2:7" s="256" customFormat="1" ht="38.25">
      <c r="B16" s="258" t="s">
        <v>14</v>
      </c>
      <c r="C16" s="259" t="s">
        <v>296</v>
      </c>
      <c r="D16" s="260">
        <v>1086000</v>
      </c>
      <c r="E16" s="261">
        <v>581353.84</v>
      </c>
      <c r="F16" s="301">
        <f t="shared" si="0"/>
        <v>0.53531661141804787</v>
      </c>
      <c r="G16" s="255"/>
    </row>
    <row r="17" spans="2:7" s="256" customFormat="1" ht="89.25">
      <c r="B17" s="258" t="s">
        <v>15</v>
      </c>
      <c r="C17" s="259" t="s">
        <v>297</v>
      </c>
      <c r="D17" s="260">
        <v>18500000</v>
      </c>
      <c r="E17" s="261">
        <v>15016675.630000001</v>
      </c>
      <c r="F17" s="262">
        <f t="shared" si="0"/>
        <v>0.81171219621621626</v>
      </c>
      <c r="G17" s="255"/>
    </row>
    <row r="18" spans="2:7" s="256" customFormat="1" ht="51">
      <c r="B18" s="258" t="s">
        <v>16</v>
      </c>
      <c r="C18" s="259" t="s">
        <v>499</v>
      </c>
      <c r="D18" s="260">
        <v>0</v>
      </c>
      <c r="E18" s="261">
        <v>65291.86</v>
      </c>
      <c r="F18" s="264" t="e">
        <f t="shared" si="0"/>
        <v>#DIV/0!</v>
      </c>
      <c r="G18" s="255"/>
    </row>
    <row r="19" spans="2:7" s="256" customFormat="1" ht="38.25">
      <c r="B19" s="250" t="s">
        <v>17</v>
      </c>
      <c r="C19" s="251" t="s">
        <v>298</v>
      </c>
      <c r="D19" s="252">
        <f>D20</f>
        <v>103808130</v>
      </c>
      <c r="E19" s="253">
        <f>E20</f>
        <v>56219186.850000001</v>
      </c>
      <c r="F19" s="265">
        <f>F20</f>
        <v>0.54156824566630768</v>
      </c>
      <c r="G19" s="255"/>
    </row>
    <row r="20" spans="2:7" s="256" customFormat="1" ht="28.5" customHeight="1">
      <c r="B20" s="250" t="s">
        <v>18</v>
      </c>
      <c r="C20" s="251" t="s">
        <v>299</v>
      </c>
      <c r="D20" s="252">
        <f>D21+D22+D23+D24</f>
        <v>103808130</v>
      </c>
      <c r="E20" s="253">
        <f>E21+E22+E23+E24</f>
        <v>56219186.850000001</v>
      </c>
      <c r="F20" s="265">
        <f t="shared" ref="F20:F28" si="1">E20/D20</f>
        <v>0.54156824566630768</v>
      </c>
      <c r="G20" s="255"/>
    </row>
    <row r="21" spans="2:7" s="256" customFormat="1" ht="62.25" customHeight="1">
      <c r="B21" s="258" t="s">
        <v>19</v>
      </c>
      <c r="C21" s="259" t="s">
        <v>300</v>
      </c>
      <c r="D21" s="260">
        <v>46934850</v>
      </c>
      <c r="E21" s="261">
        <v>27672300.800000001</v>
      </c>
      <c r="F21" s="266">
        <f t="shared" si="1"/>
        <v>0.58958962902832335</v>
      </c>
      <c r="G21" s="255"/>
    </row>
    <row r="22" spans="2:7" s="256" customFormat="1" ht="75" customHeight="1">
      <c r="B22" s="258" t="s">
        <v>20</v>
      </c>
      <c r="C22" s="259" t="s">
        <v>301</v>
      </c>
      <c r="D22" s="260">
        <v>259800</v>
      </c>
      <c r="E22" s="261">
        <v>162904.60999999999</v>
      </c>
      <c r="F22" s="263">
        <f t="shared" si="1"/>
        <v>0.62703852963818318</v>
      </c>
      <c r="G22" s="255"/>
    </row>
    <row r="23" spans="2:7" s="256" customFormat="1" ht="61.5" customHeight="1">
      <c r="B23" s="258" t="s">
        <v>21</v>
      </c>
      <c r="C23" s="259" t="s">
        <v>302</v>
      </c>
      <c r="D23" s="260">
        <v>62498860</v>
      </c>
      <c r="E23" s="261">
        <v>31876680.170000002</v>
      </c>
      <c r="F23" s="262">
        <f t="shared" si="1"/>
        <v>0.51003618578002863</v>
      </c>
      <c r="G23" s="255"/>
    </row>
    <row r="24" spans="2:7" s="256" customFormat="1" ht="75.75" customHeight="1">
      <c r="B24" s="258" t="s">
        <v>22</v>
      </c>
      <c r="C24" s="259" t="s">
        <v>303</v>
      </c>
      <c r="D24" s="260">
        <v>-5885380</v>
      </c>
      <c r="E24" s="261">
        <v>-3492698.73</v>
      </c>
      <c r="F24" s="263">
        <f t="shared" si="1"/>
        <v>0.59345339298397048</v>
      </c>
      <c r="G24" s="255"/>
    </row>
    <row r="25" spans="2:7" s="256" customFormat="1" ht="15.75">
      <c r="B25" s="250" t="s">
        <v>23</v>
      </c>
      <c r="C25" s="251" t="s">
        <v>304</v>
      </c>
      <c r="D25" s="252">
        <f>D26+D34+D37+D39+D41</f>
        <v>90729550</v>
      </c>
      <c r="E25" s="253">
        <f>E26+E34+E37+E39</f>
        <v>54445115.730000004</v>
      </c>
      <c r="F25" s="254">
        <f t="shared" si="1"/>
        <v>0.60008140379843178</v>
      </c>
      <c r="G25" s="255"/>
    </row>
    <row r="26" spans="2:7" s="256" customFormat="1" ht="25.5">
      <c r="B26" s="250" t="s">
        <v>24</v>
      </c>
      <c r="C26" s="251" t="s">
        <v>305</v>
      </c>
      <c r="D26" s="252">
        <f>D27+D30</f>
        <v>80716000</v>
      </c>
      <c r="E26" s="253">
        <f>E27+E30</f>
        <v>50169060.980000004</v>
      </c>
      <c r="F26" s="265">
        <f t="shared" si="1"/>
        <v>0.62155038629268056</v>
      </c>
      <c r="G26" s="255"/>
    </row>
    <row r="27" spans="2:7" s="308" customFormat="1" ht="25.5">
      <c r="B27" s="302" t="s">
        <v>25</v>
      </c>
      <c r="C27" s="303" t="s">
        <v>306</v>
      </c>
      <c r="D27" s="304">
        <f>D28+D29</f>
        <v>50612000</v>
      </c>
      <c r="E27" s="305">
        <f>E28+E29</f>
        <v>32070812.170000002</v>
      </c>
      <c r="F27" s="306">
        <f t="shared" si="1"/>
        <v>0.63366024203746152</v>
      </c>
      <c r="G27" s="307"/>
    </row>
    <row r="28" spans="2:7" s="256" customFormat="1" ht="25.5">
      <c r="B28" s="258" t="s">
        <v>25</v>
      </c>
      <c r="C28" s="259" t="s">
        <v>307</v>
      </c>
      <c r="D28" s="260">
        <v>50611000</v>
      </c>
      <c r="E28" s="261">
        <v>32070812.170000002</v>
      </c>
      <c r="F28" s="263">
        <f t="shared" si="1"/>
        <v>0.63367276224536173</v>
      </c>
      <c r="G28" s="255"/>
    </row>
    <row r="29" spans="2:7" s="256" customFormat="1" ht="38.25">
      <c r="B29" s="258" t="s">
        <v>26</v>
      </c>
      <c r="C29" s="259" t="s">
        <v>308</v>
      </c>
      <c r="D29" s="260">
        <v>1000</v>
      </c>
      <c r="E29" s="261">
        <v>0</v>
      </c>
      <c r="F29" s="266">
        <v>0</v>
      </c>
      <c r="G29" s="255"/>
    </row>
    <row r="30" spans="2:7" s="256" customFormat="1" ht="38.25">
      <c r="B30" s="258" t="s">
        <v>27</v>
      </c>
      <c r="C30" s="259" t="s">
        <v>466</v>
      </c>
      <c r="D30" s="309">
        <f>D31+D32+D33</f>
        <v>30104000</v>
      </c>
      <c r="E30" s="310">
        <f>E31+E32+E33</f>
        <v>18098248.809999999</v>
      </c>
      <c r="F30" s="263">
        <f t="shared" ref="F30:F36" si="2">E30/D30</f>
        <v>0.60119083211533342</v>
      </c>
      <c r="G30" s="255"/>
    </row>
    <row r="31" spans="2:7" s="256" customFormat="1" ht="63.75">
      <c r="B31" s="258" t="s">
        <v>28</v>
      </c>
      <c r="C31" s="259" t="s">
        <v>309</v>
      </c>
      <c r="D31" s="260">
        <v>30094000</v>
      </c>
      <c r="E31" s="261">
        <v>18098248.809999999</v>
      </c>
      <c r="F31" s="266">
        <f t="shared" si="2"/>
        <v>0.6013906031102545</v>
      </c>
      <c r="G31" s="255"/>
    </row>
    <row r="32" spans="2:7" s="256" customFormat="1" ht="52.5" customHeight="1">
      <c r="B32" s="258" t="s">
        <v>29</v>
      </c>
      <c r="C32" s="259" t="s">
        <v>310</v>
      </c>
      <c r="D32" s="260">
        <v>0</v>
      </c>
      <c r="E32" s="261">
        <v>0</v>
      </c>
      <c r="F32" s="311" t="e">
        <f t="shared" si="2"/>
        <v>#DIV/0!</v>
      </c>
      <c r="G32" s="255"/>
    </row>
    <row r="33" spans="2:7" s="256" customFormat="1" ht="45.75" customHeight="1">
      <c r="B33" s="258" t="s">
        <v>30</v>
      </c>
      <c r="C33" s="259" t="s">
        <v>491</v>
      </c>
      <c r="D33" s="260">
        <v>10000</v>
      </c>
      <c r="E33" s="261">
        <v>0</v>
      </c>
      <c r="F33" s="312">
        <f t="shared" si="2"/>
        <v>0</v>
      </c>
      <c r="G33" s="255"/>
    </row>
    <row r="34" spans="2:7" s="314" customFormat="1" ht="25.5">
      <c r="B34" s="250" t="s">
        <v>31</v>
      </c>
      <c r="C34" s="251" t="s">
        <v>465</v>
      </c>
      <c r="D34" s="252">
        <f>D35+D36</f>
        <v>0</v>
      </c>
      <c r="E34" s="253">
        <f>E35+E36</f>
        <v>169315.30000000002</v>
      </c>
      <c r="F34" s="313" t="e">
        <f t="shared" si="2"/>
        <v>#DIV/0!</v>
      </c>
      <c r="G34" s="267"/>
    </row>
    <row r="35" spans="2:7" s="256" customFormat="1" ht="25.5">
      <c r="B35" s="258" t="s">
        <v>31</v>
      </c>
      <c r="C35" s="259" t="s">
        <v>311</v>
      </c>
      <c r="D35" s="260">
        <v>0</v>
      </c>
      <c r="E35" s="261">
        <v>169002.82</v>
      </c>
      <c r="F35" s="312" t="e">
        <f t="shared" si="2"/>
        <v>#DIV/0!</v>
      </c>
      <c r="G35" s="255"/>
    </row>
    <row r="36" spans="2:7" s="256" customFormat="1" ht="38.25">
      <c r="B36" s="258" t="s">
        <v>32</v>
      </c>
      <c r="C36" s="259" t="s">
        <v>312</v>
      </c>
      <c r="D36" s="260">
        <v>0</v>
      </c>
      <c r="E36" s="261">
        <v>312.48</v>
      </c>
      <c r="F36" s="315" t="e">
        <f t="shared" si="2"/>
        <v>#DIV/0!</v>
      </c>
      <c r="G36" s="255"/>
    </row>
    <row r="37" spans="2:7" s="256" customFormat="1" ht="15.75">
      <c r="B37" s="250" t="s">
        <v>33</v>
      </c>
      <c r="C37" s="251" t="s">
        <v>313</v>
      </c>
      <c r="D37" s="252">
        <f>D38</f>
        <v>1500000</v>
      </c>
      <c r="E37" s="253">
        <f>E38</f>
        <v>897496.03</v>
      </c>
      <c r="F37" s="257">
        <f>F38</f>
        <v>0.59833068666666667</v>
      </c>
      <c r="G37" s="255"/>
    </row>
    <row r="38" spans="2:7" s="256" customFormat="1" ht="15.75">
      <c r="B38" s="258" t="s">
        <v>33</v>
      </c>
      <c r="C38" s="259" t="s">
        <v>314</v>
      </c>
      <c r="D38" s="260">
        <v>1500000</v>
      </c>
      <c r="E38" s="261">
        <v>897496.03</v>
      </c>
      <c r="F38" s="262">
        <f>E38/D38</f>
        <v>0.59833068666666667</v>
      </c>
      <c r="G38" s="255"/>
    </row>
    <row r="39" spans="2:7" s="256" customFormat="1" ht="25.5">
      <c r="B39" s="250" t="s">
        <v>34</v>
      </c>
      <c r="C39" s="251" t="s">
        <v>315</v>
      </c>
      <c r="D39" s="252">
        <f>D40</f>
        <v>4000000</v>
      </c>
      <c r="E39" s="253">
        <f>E40</f>
        <v>3209243.42</v>
      </c>
      <c r="F39" s="262">
        <f>F40</f>
        <v>0.80231085499999999</v>
      </c>
      <c r="G39" s="255"/>
    </row>
    <row r="40" spans="2:7" s="256" customFormat="1" ht="38.25">
      <c r="B40" s="258" t="s">
        <v>35</v>
      </c>
      <c r="C40" s="259" t="s">
        <v>316</v>
      </c>
      <c r="D40" s="260">
        <v>4000000</v>
      </c>
      <c r="E40" s="261">
        <v>3209243.42</v>
      </c>
      <c r="F40" s="262">
        <f>E40/D40</f>
        <v>0.80231085499999999</v>
      </c>
      <c r="G40" s="255"/>
    </row>
    <row r="41" spans="2:7" s="314" customFormat="1" ht="18.75" customHeight="1">
      <c r="B41" s="316" t="s">
        <v>492</v>
      </c>
      <c r="C41" s="251" t="s">
        <v>493</v>
      </c>
      <c r="D41" s="252">
        <v>4513550</v>
      </c>
      <c r="E41" s="253">
        <v>0</v>
      </c>
      <c r="F41" s="257">
        <f>E41/D41</f>
        <v>0</v>
      </c>
      <c r="G41" s="267"/>
    </row>
    <row r="42" spans="2:7" s="256" customFormat="1" ht="15.75">
      <c r="B42" s="250" t="s">
        <v>36</v>
      </c>
      <c r="C42" s="251" t="s">
        <v>317</v>
      </c>
      <c r="D42" s="252">
        <f t="shared" ref="D42:F43" si="3">D43</f>
        <v>14600000</v>
      </c>
      <c r="E42" s="253">
        <f t="shared" si="3"/>
        <v>11265379.199999999</v>
      </c>
      <c r="F42" s="257">
        <f t="shared" si="3"/>
        <v>0.77160131506849305</v>
      </c>
      <c r="G42" s="255"/>
    </row>
    <row r="43" spans="2:7" s="256" customFormat="1" ht="15.75">
      <c r="B43" s="258" t="s">
        <v>37</v>
      </c>
      <c r="C43" s="259" t="s">
        <v>318</v>
      </c>
      <c r="D43" s="260">
        <f t="shared" si="3"/>
        <v>14600000</v>
      </c>
      <c r="E43" s="261">
        <f t="shared" si="3"/>
        <v>11265379.199999999</v>
      </c>
      <c r="F43" s="262">
        <f t="shared" si="3"/>
        <v>0.77160131506849305</v>
      </c>
      <c r="G43" s="255"/>
    </row>
    <row r="44" spans="2:7" s="256" customFormat="1" ht="25.5">
      <c r="B44" s="258" t="s">
        <v>38</v>
      </c>
      <c r="C44" s="259" t="s">
        <v>319</v>
      </c>
      <c r="D44" s="260">
        <v>14600000</v>
      </c>
      <c r="E44" s="261">
        <v>11265379.199999999</v>
      </c>
      <c r="F44" s="262">
        <f>E44/D44</f>
        <v>0.77160131506849305</v>
      </c>
      <c r="G44" s="255"/>
    </row>
    <row r="45" spans="2:7" s="256" customFormat="1" ht="15.75">
      <c r="B45" s="250" t="s">
        <v>39</v>
      </c>
      <c r="C45" s="251" t="s">
        <v>320</v>
      </c>
      <c r="D45" s="252">
        <f>D46+D48</f>
        <v>5100000</v>
      </c>
      <c r="E45" s="253">
        <f>E46+E48</f>
        <v>1320568.1100000001</v>
      </c>
      <c r="F45" s="257">
        <f t="shared" ref="D45:F46" si="4">F46</f>
        <v>0.25501335490196081</v>
      </c>
      <c r="G45" s="255"/>
    </row>
    <row r="46" spans="2:7" s="256" customFormat="1" ht="25.5">
      <c r="B46" s="258" t="s">
        <v>40</v>
      </c>
      <c r="C46" s="259" t="s">
        <v>321</v>
      </c>
      <c r="D46" s="260">
        <f t="shared" si="4"/>
        <v>5100000</v>
      </c>
      <c r="E46" s="261">
        <f t="shared" si="4"/>
        <v>1300568.1100000001</v>
      </c>
      <c r="F46" s="262">
        <f t="shared" si="4"/>
        <v>0.25501335490196081</v>
      </c>
      <c r="G46" s="255"/>
    </row>
    <row r="47" spans="2:7" s="256" customFormat="1" ht="38.25">
      <c r="B47" s="258" t="s">
        <v>41</v>
      </c>
      <c r="C47" s="259" t="s">
        <v>322</v>
      </c>
      <c r="D47" s="260">
        <v>5100000</v>
      </c>
      <c r="E47" s="261">
        <v>1300568.1100000001</v>
      </c>
      <c r="F47" s="262">
        <f>E47/D47</f>
        <v>0.25501335490196081</v>
      </c>
      <c r="G47" s="255"/>
    </row>
    <row r="48" spans="2:7" s="256" customFormat="1" ht="42.75" hidden="1" customHeight="1">
      <c r="B48" s="317" t="s">
        <v>439</v>
      </c>
      <c r="C48" s="318" t="s">
        <v>440</v>
      </c>
      <c r="D48" s="260">
        <f>D49</f>
        <v>0</v>
      </c>
      <c r="E48" s="261">
        <f>E49</f>
        <v>20000</v>
      </c>
      <c r="F48" s="262">
        <v>0</v>
      </c>
      <c r="G48" s="255"/>
    </row>
    <row r="49" spans="2:7" s="256" customFormat="1" ht="33" customHeight="1">
      <c r="B49" s="319" t="s">
        <v>438</v>
      </c>
      <c r="C49" s="320" t="s">
        <v>441</v>
      </c>
      <c r="D49" s="260">
        <v>0</v>
      </c>
      <c r="E49" s="261">
        <v>20000</v>
      </c>
      <c r="F49" s="264" t="e">
        <f>E49/D49</f>
        <v>#DIV/0!</v>
      </c>
      <c r="G49" s="255"/>
    </row>
    <row r="50" spans="2:7" s="256" customFormat="1" ht="38.25">
      <c r="B50" s="250" t="s">
        <v>42</v>
      </c>
      <c r="C50" s="251" t="s">
        <v>323</v>
      </c>
      <c r="D50" s="252">
        <f>D51</f>
        <v>0</v>
      </c>
      <c r="E50" s="253">
        <f>E51</f>
        <v>10.84</v>
      </c>
      <c r="F50" s="313" t="e">
        <f>E50/D50</f>
        <v>#DIV/0!</v>
      </c>
      <c r="G50" s="255"/>
    </row>
    <row r="51" spans="2:7" s="256" customFormat="1" ht="25.5">
      <c r="B51" s="258" t="s">
        <v>43</v>
      </c>
      <c r="C51" s="259" t="s">
        <v>324</v>
      </c>
      <c r="D51" s="260">
        <f>D52+D54</f>
        <v>0</v>
      </c>
      <c r="E51" s="261">
        <f>E52+E54</f>
        <v>10.84</v>
      </c>
      <c r="F51" s="264" t="e">
        <f t="shared" ref="F51:F55" si="5">E51/D51</f>
        <v>#DIV/0!</v>
      </c>
      <c r="G51" s="255"/>
    </row>
    <row r="52" spans="2:7" s="256" customFormat="1" ht="51">
      <c r="B52" s="258" t="s">
        <v>44</v>
      </c>
      <c r="C52" s="259" t="s">
        <v>325</v>
      </c>
      <c r="D52" s="260">
        <f>D53</f>
        <v>0</v>
      </c>
      <c r="E52" s="261">
        <f>E53</f>
        <v>10.84</v>
      </c>
      <c r="F52" s="264" t="e">
        <f t="shared" si="5"/>
        <v>#DIV/0!</v>
      </c>
      <c r="G52" s="255"/>
    </row>
    <row r="53" spans="2:7" s="256" customFormat="1" ht="63.75">
      <c r="B53" s="258" t="s">
        <v>45</v>
      </c>
      <c r="C53" s="259" t="s">
        <v>326</v>
      </c>
      <c r="D53" s="260">
        <v>0</v>
      </c>
      <c r="E53" s="261">
        <v>10.84</v>
      </c>
      <c r="F53" s="264" t="e">
        <f t="shared" si="5"/>
        <v>#DIV/0!</v>
      </c>
      <c r="G53" s="255"/>
    </row>
    <row r="54" spans="2:7" s="256" customFormat="1" ht="15.75">
      <c r="B54" s="258" t="s">
        <v>46</v>
      </c>
      <c r="C54" s="259" t="s">
        <v>327</v>
      </c>
      <c r="D54" s="260">
        <f>D55</f>
        <v>0</v>
      </c>
      <c r="E54" s="261">
        <f>E55</f>
        <v>0</v>
      </c>
      <c r="F54" s="264" t="e">
        <f t="shared" si="5"/>
        <v>#DIV/0!</v>
      </c>
      <c r="G54" s="255"/>
    </row>
    <row r="55" spans="2:7" s="256" customFormat="1" ht="25.5">
      <c r="B55" s="258" t="s">
        <v>47</v>
      </c>
      <c r="C55" s="259" t="s">
        <v>328</v>
      </c>
      <c r="D55" s="260">
        <v>0</v>
      </c>
      <c r="E55" s="261">
        <v>0</v>
      </c>
      <c r="F55" s="264" t="e">
        <f t="shared" si="5"/>
        <v>#DIV/0!</v>
      </c>
      <c r="G55" s="255"/>
    </row>
    <row r="56" spans="2:7" s="256" customFormat="1" ht="26.25" customHeight="1">
      <c r="B56" s="250" t="s">
        <v>48</v>
      </c>
      <c r="C56" s="251" t="s">
        <v>329</v>
      </c>
      <c r="D56" s="252">
        <f>D57+D59+D71+D74</f>
        <v>21054000</v>
      </c>
      <c r="E56" s="253">
        <f>E57+E59+E71+E74</f>
        <v>9984395.6600000001</v>
      </c>
      <c r="F56" s="265">
        <f t="shared" ref="F56:F61" si="6">E56/D56</f>
        <v>0.47422796903201292</v>
      </c>
      <c r="G56" s="255"/>
    </row>
    <row r="57" spans="2:7" s="256" customFormat="1" ht="74.25" customHeight="1">
      <c r="B57" s="250" t="s">
        <v>49</v>
      </c>
      <c r="C57" s="251" t="s">
        <v>330</v>
      </c>
      <c r="D57" s="252">
        <f>D58</f>
        <v>180000</v>
      </c>
      <c r="E57" s="253">
        <f>E58</f>
        <v>0</v>
      </c>
      <c r="F57" s="265">
        <f t="shared" si="6"/>
        <v>0</v>
      </c>
      <c r="G57" s="255"/>
    </row>
    <row r="58" spans="2:7" s="256" customFormat="1" ht="51">
      <c r="B58" s="258" t="s">
        <v>50</v>
      </c>
      <c r="C58" s="259" t="s">
        <v>331</v>
      </c>
      <c r="D58" s="260">
        <v>180000</v>
      </c>
      <c r="E58" s="261">
        <v>0</v>
      </c>
      <c r="F58" s="266">
        <f t="shared" si="6"/>
        <v>0</v>
      </c>
      <c r="G58" s="255"/>
    </row>
    <row r="59" spans="2:7" s="256" customFormat="1" ht="81" customHeight="1">
      <c r="B59" s="250" t="s">
        <v>51</v>
      </c>
      <c r="C59" s="251" t="s">
        <v>332</v>
      </c>
      <c r="D59" s="252">
        <f>D60+D64+D66+D68</f>
        <v>17280000</v>
      </c>
      <c r="E59" s="253">
        <f>E60+E64+E66+E68</f>
        <v>8394963.2599999998</v>
      </c>
      <c r="F59" s="257">
        <f t="shared" si="6"/>
        <v>0.48581963310185183</v>
      </c>
      <c r="G59" s="255"/>
    </row>
    <row r="60" spans="2:7" s="256" customFormat="1" ht="63.75">
      <c r="B60" s="250" t="s">
        <v>52</v>
      </c>
      <c r="C60" s="251" t="s">
        <v>53</v>
      </c>
      <c r="D60" s="252">
        <f>D61+D62+D63</f>
        <v>15900000</v>
      </c>
      <c r="E60" s="253">
        <f>E61+E62+E63</f>
        <v>7861172.0199999996</v>
      </c>
      <c r="F60" s="257">
        <f t="shared" si="6"/>
        <v>0.49441333459119496</v>
      </c>
      <c r="G60" s="255"/>
    </row>
    <row r="61" spans="2:7" s="256" customFormat="1" ht="80.25" customHeight="1">
      <c r="B61" s="258" t="s">
        <v>54</v>
      </c>
      <c r="C61" s="259" t="s">
        <v>333</v>
      </c>
      <c r="D61" s="260">
        <v>11200000</v>
      </c>
      <c r="E61" s="261">
        <v>6767393.8499999996</v>
      </c>
      <c r="F61" s="262">
        <f t="shared" si="6"/>
        <v>0.60423159375000002</v>
      </c>
      <c r="G61" s="255"/>
    </row>
    <row r="62" spans="2:7" s="256" customFormat="1" ht="64.5" hidden="1" customHeight="1">
      <c r="B62" s="258" t="s">
        <v>55</v>
      </c>
      <c r="C62" s="259" t="s">
        <v>56</v>
      </c>
      <c r="D62" s="260">
        <v>0</v>
      </c>
      <c r="E62" s="261">
        <v>0</v>
      </c>
      <c r="F62" s="266"/>
      <c r="G62" s="255"/>
    </row>
    <row r="63" spans="2:7" s="256" customFormat="1" ht="76.5">
      <c r="B63" s="258" t="s">
        <v>57</v>
      </c>
      <c r="C63" s="259" t="s">
        <v>58</v>
      </c>
      <c r="D63" s="260">
        <v>4700000</v>
      </c>
      <c r="E63" s="261">
        <v>1093778.17</v>
      </c>
      <c r="F63" s="262">
        <f>E63/D63</f>
        <v>0.23271875957446808</v>
      </c>
      <c r="G63" s="255"/>
    </row>
    <row r="64" spans="2:7" s="256" customFormat="1" ht="76.5">
      <c r="B64" s="250" t="s">
        <v>59</v>
      </c>
      <c r="C64" s="251" t="s">
        <v>334</v>
      </c>
      <c r="D64" s="252">
        <f>D65</f>
        <v>380000</v>
      </c>
      <c r="E64" s="253">
        <f>E65</f>
        <v>0</v>
      </c>
      <c r="F64" s="257">
        <v>0</v>
      </c>
      <c r="G64" s="255"/>
    </row>
    <row r="65" spans="2:7" s="256" customFormat="1" ht="68.25" customHeight="1">
      <c r="B65" s="258" t="s">
        <v>60</v>
      </c>
      <c r="C65" s="259" t="s">
        <v>335</v>
      </c>
      <c r="D65" s="260">
        <v>380000</v>
      </c>
      <c r="E65" s="261">
        <v>0</v>
      </c>
      <c r="F65" s="263">
        <v>0</v>
      </c>
      <c r="G65" s="255"/>
    </row>
    <row r="66" spans="2:7" s="256" customFormat="1" ht="76.5">
      <c r="B66" s="250" t="s">
        <v>61</v>
      </c>
      <c r="C66" s="251" t="s">
        <v>336</v>
      </c>
      <c r="D66" s="252">
        <f>D67</f>
        <v>1000000</v>
      </c>
      <c r="E66" s="253">
        <f>E67</f>
        <v>533791.24</v>
      </c>
      <c r="F66" s="254">
        <f>F67</f>
        <v>0.53379124</v>
      </c>
      <c r="G66" s="255"/>
    </row>
    <row r="67" spans="2:7" s="256" customFormat="1" ht="63.75">
      <c r="B67" s="258" t="s">
        <v>62</v>
      </c>
      <c r="C67" s="259" t="s">
        <v>63</v>
      </c>
      <c r="D67" s="260">
        <v>1000000</v>
      </c>
      <c r="E67" s="261">
        <v>533791.24</v>
      </c>
      <c r="F67" s="263">
        <f>E67/D67</f>
        <v>0.53379124</v>
      </c>
      <c r="G67" s="255"/>
    </row>
    <row r="68" spans="2:7" s="256" customFormat="1" ht="38.25">
      <c r="B68" s="250" t="s">
        <v>64</v>
      </c>
      <c r="C68" s="251" t="s">
        <v>65</v>
      </c>
      <c r="D68" s="252">
        <f>D69</f>
        <v>0</v>
      </c>
      <c r="E68" s="253">
        <f>E69</f>
        <v>0</v>
      </c>
      <c r="F68" s="313" t="e">
        <f t="shared" ref="F68:F73" si="7">E68/D68</f>
        <v>#DIV/0!</v>
      </c>
      <c r="G68" s="255"/>
    </row>
    <row r="69" spans="2:7" s="256" customFormat="1" ht="38.25">
      <c r="B69" s="258" t="s">
        <v>66</v>
      </c>
      <c r="C69" s="259" t="s">
        <v>67</v>
      </c>
      <c r="D69" s="260">
        <f>D70</f>
        <v>0</v>
      </c>
      <c r="E69" s="261">
        <f>E70</f>
        <v>0</v>
      </c>
      <c r="F69" s="315" t="e">
        <f t="shared" si="7"/>
        <v>#DIV/0!</v>
      </c>
      <c r="G69" s="255"/>
    </row>
    <row r="70" spans="2:7" s="256" customFormat="1" ht="102">
      <c r="B70" s="258" t="s">
        <v>68</v>
      </c>
      <c r="C70" s="259" t="s">
        <v>69</v>
      </c>
      <c r="D70" s="260">
        <v>0</v>
      </c>
      <c r="E70" s="261">
        <v>0</v>
      </c>
      <c r="F70" s="315" t="e">
        <f t="shared" si="7"/>
        <v>#DIV/0!</v>
      </c>
      <c r="G70" s="255"/>
    </row>
    <row r="71" spans="2:7" s="256" customFormat="1" ht="25.5">
      <c r="B71" s="250" t="s">
        <v>70</v>
      </c>
      <c r="C71" s="251" t="s">
        <v>71</v>
      </c>
      <c r="D71" s="252">
        <f t="shared" ref="D71:E72" si="8">D72</f>
        <v>61000</v>
      </c>
      <c r="E71" s="253">
        <f t="shared" si="8"/>
        <v>0</v>
      </c>
      <c r="F71" s="265">
        <f t="shared" si="7"/>
        <v>0</v>
      </c>
      <c r="G71" s="255"/>
    </row>
    <row r="72" spans="2:7" s="256" customFormat="1" ht="42" customHeight="1">
      <c r="B72" s="258" t="s">
        <v>72</v>
      </c>
      <c r="C72" s="259" t="s">
        <v>337</v>
      </c>
      <c r="D72" s="260">
        <f t="shared" si="8"/>
        <v>61000</v>
      </c>
      <c r="E72" s="261">
        <f t="shared" si="8"/>
        <v>0</v>
      </c>
      <c r="F72" s="263">
        <f t="shared" si="7"/>
        <v>0</v>
      </c>
      <c r="G72" s="255"/>
    </row>
    <row r="73" spans="2:7" s="256" customFormat="1" ht="51">
      <c r="B73" s="258" t="s">
        <v>73</v>
      </c>
      <c r="C73" s="259" t="s">
        <v>338</v>
      </c>
      <c r="D73" s="260">
        <v>61000</v>
      </c>
      <c r="E73" s="261">
        <v>0</v>
      </c>
      <c r="F73" s="263">
        <f t="shared" si="7"/>
        <v>0</v>
      </c>
      <c r="G73" s="255"/>
    </row>
    <row r="74" spans="2:7" s="256" customFormat="1" ht="76.5">
      <c r="B74" s="250" t="s">
        <v>74</v>
      </c>
      <c r="C74" s="251" t="s">
        <v>339</v>
      </c>
      <c r="D74" s="252">
        <f>D75+D77</f>
        <v>3533000</v>
      </c>
      <c r="E74" s="253">
        <f>E75+E77</f>
        <v>1589432.4</v>
      </c>
      <c r="F74" s="257">
        <f>E74/D74</f>
        <v>0.44988180016982732</v>
      </c>
      <c r="G74" s="255"/>
    </row>
    <row r="75" spans="2:7" s="256" customFormat="1" ht="76.5">
      <c r="B75" s="258" t="s">
        <v>75</v>
      </c>
      <c r="C75" s="259" t="s">
        <v>340</v>
      </c>
      <c r="D75" s="260">
        <f t="shared" ref="D75:F75" si="9">D76</f>
        <v>1533000</v>
      </c>
      <c r="E75" s="261">
        <f t="shared" si="9"/>
        <v>434468.74</v>
      </c>
      <c r="F75" s="262">
        <f t="shared" si="9"/>
        <v>0.28341078930202218</v>
      </c>
      <c r="G75" s="255"/>
    </row>
    <row r="76" spans="2:7" s="256" customFormat="1" ht="76.5">
      <c r="B76" s="258" t="s">
        <v>76</v>
      </c>
      <c r="C76" s="259" t="s">
        <v>77</v>
      </c>
      <c r="D76" s="260">
        <v>1533000</v>
      </c>
      <c r="E76" s="261">
        <v>434468.74</v>
      </c>
      <c r="F76" s="262">
        <f>E76/D76</f>
        <v>0.28341078930202218</v>
      </c>
      <c r="G76" s="255"/>
    </row>
    <row r="77" spans="2:7" s="256" customFormat="1" ht="78" customHeight="1">
      <c r="B77" s="321" t="s">
        <v>495</v>
      </c>
      <c r="C77" s="259" t="s">
        <v>494</v>
      </c>
      <c r="D77" s="322">
        <v>2000000</v>
      </c>
      <c r="E77" s="323">
        <v>1154963.6599999999</v>
      </c>
      <c r="F77" s="262">
        <f>E77/D77</f>
        <v>0.57748182999999997</v>
      </c>
      <c r="G77" s="255"/>
    </row>
    <row r="78" spans="2:7" s="256" customFormat="1" ht="25.5">
      <c r="B78" s="250" t="s">
        <v>78</v>
      </c>
      <c r="C78" s="251" t="s">
        <v>341</v>
      </c>
      <c r="D78" s="252">
        <f>D79</f>
        <v>570000</v>
      </c>
      <c r="E78" s="253">
        <f>E79</f>
        <v>164800.68</v>
      </c>
      <c r="F78" s="257">
        <f>F79</f>
        <v>0.28912399999999999</v>
      </c>
      <c r="G78" s="255"/>
    </row>
    <row r="79" spans="2:7" s="239" customFormat="1" ht="15.75">
      <c r="B79" s="258" t="s">
        <v>79</v>
      </c>
      <c r="C79" s="259" t="s">
        <v>342</v>
      </c>
      <c r="D79" s="260">
        <f>D80+D81+D82</f>
        <v>570000</v>
      </c>
      <c r="E79" s="261">
        <f>E80+E81+E82</f>
        <v>164800.68</v>
      </c>
      <c r="F79" s="262">
        <f>E79/D79</f>
        <v>0.28912399999999999</v>
      </c>
      <c r="G79" s="255"/>
    </row>
    <row r="80" spans="2:7" s="239" customFormat="1" ht="25.5">
      <c r="B80" s="258" t="s">
        <v>80</v>
      </c>
      <c r="C80" s="259" t="s">
        <v>343</v>
      </c>
      <c r="D80" s="260">
        <v>120000</v>
      </c>
      <c r="E80" s="261">
        <v>63989.46</v>
      </c>
      <c r="F80" s="262">
        <f>E80/D80</f>
        <v>0.53324550000000004</v>
      </c>
      <c r="G80" s="255"/>
    </row>
    <row r="81" spans="2:7" s="239" customFormat="1" ht="25.5">
      <c r="B81" s="258" t="s">
        <v>81</v>
      </c>
      <c r="C81" s="259" t="s">
        <v>82</v>
      </c>
      <c r="D81" s="260">
        <v>350000</v>
      </c>
      <c r="E81" s="261">
        <v>29196.45</v>
      </c>
      <c r="F81" s="263">
        <f>E81/D81</f>
        <v>8.3418428571428574E-2</v>
      </c>
      <c r="G81" s="255"/>
    </row>
    <row r="82" spans="2:7" s="239" customFormat="1" ht="25.5">
      <c r="B82" s="250" t="s">
        <v>83</v>
      </c>
      <c r="C82" s="251" t="s">
        <v>344</v>
      </c>
      <c r="D82" s="252">
        <f>D83+D84</f>
        <v>100000</v>
      </c>
      <c r="E82" s="253">
        <f>E83+E84</f>
        <v>71614.77</v>
      </c>
      <c r="F82" s="254">
        <f>E82/D82</f>
        <v>0.71614770000000005</v>
      </c>
      <c r="G82" s="255"/>
    </row>
    <row r="83" spans="2:7" s="239" customFormat="1" ht="15.75">
      <c r="B83" s="258" t="s">
        <v>84</v>
      </c>
      <c r="C83" s="259" t="s">
        <v>345</v>
      </c>
      <c r="D83" s="260">
        <v>100000</v>
      </c>
      <c r="E83" s="261">
        <v>58996.22</v>
      </c>
      <c r="F83" s="262">
        <f>E83/D83</f>
        <v>0.58996219999999999</v>
      </c>
      <c r="G83" s="255"/>
    </row>
    <row r="84" spans="2:7" s="239" customFormat="1" ht="38.25">
      <c r="B84" s="258" t="s">
        <v>512</v>
      </c>
      <c r="C84" s="259" t="s">
        <v>511</v>
      </c>
      <c r="D84" s="260">
        <v>0</v>
      </c>
      <c r="E84" s="261">
        <v>12618.55</v>
      </c>
      <c r="F84" s="263">
        <v>0</v>
      </c>
      <c r="G84" s="255"/>
    </row>
    <row r="85" spans="2:7" s="239" customFormat="1" ht="38.25">
      <c r="B85" s="250" t="s">
        <v>85</v>
      </c>
      <c r="C85" s="251" t="s">
        <v>346</v>
      </c>
      <c r="D85" s="252">
        <f>D86+D89</f>
        <v>35902002.780000001</v>
      </c>
      <c r="E85" s="253">
        <f>E86+E89</f>
        <v>13152188.1</v>
      </c>
      <c r="F85" s="254">
        <f>E85/D85</f>
        <v>0.36633577743820783</v>
      </c>
      <c r="G85" s="255"/>
    </row>
    <row r="86" spans="2:7" s="239" customFormat="1" ht="15.75">
      <c r="B86" s="258" t="s">
        <v>86</v>
      </c>
      <c r="C86" s="259" t="s">
        <v>347</v>
      </c>
      <c r="D86" s="260">
        <f t="shared" ref="D86:F87" si="10">D87</f>
        <v>34902002.780000001</v>
      </c>
      <c r="E86" s="261">
        <f t="shared" si="10"/>
        <v>12889203.029999999</v>
      </c>
      <c r="F86" s="263">
        <f t="shared" si="10"/>
        <v>0.36929694582988049</v>
      </c>
      <c r="G86" s="255"/>
    </row>
    <row r="87" spans="2:7" s="239" customFormat="1" ht="15.75">
      <c r="B87" s="258" t="s">
        <v>87</v>
      </c>
      <c r="C87" s="259" t="s">
        <v>348</v>
      </c>
      <c r="D87" s="260">
        <f t="shared" si="10"/>
        <v>34902002.780000001</v>
      </c>
      <c r="E87" s="261">
        <f t="shared" si="10"/>
        <v>12889203.029999999</v>
      </c>
      <c r="F87" s="263">
        <f t="shared" si="10"/>
        <v>0.36929694582988049</v>
      </c>
      <c r="G87" s="255"/>
    </row>
    <row r="88" spans="2:7" s="239" customFormat="1" ht="32.25" customHeight="1">
      <c r="B88" s="258" t="s">
        <v>88</v>
      </c>
      <c r="C88" s="259" t="s">
        <v>349</v>
      </c>
      <c r="D88" s="260">
        <v>34902002.780000001</v>
      </c>
      <c r="E88" s="261">
        <v>12889203.029999999</v>
      </c>
      <c r="F88" s="263">
        <f>E88/D88</f>
        <v>0.36929694582988049</v>
      </c>
      <c r="G88" s="255"/>
    </row>
    <row r="89" spans="2:7" s="239" customFormat="1" ht="15.75">
      <c r="B89" s="258" t="s">
        <v>89</v>
      </c>
      <c r="C89" s="259" t="s">
        <v>350</v>
      </c>
      <c r="D89" s="260">
        <f t="shared" ref="D89:E90" si="11">D90</f>
        <v>1000000</v>
      </c>
      <c r="E89" s="261">
        <f t="shared" si="11"/>
        <v>262985.07</v>
      </c>
      <c r="F89" s="262">
        <f t="shared" ref="F89:F91" si="12">E89/D89</f>
        <v>0.26298506999999999</v>
      </c>
      <c r="G89" s="255"/>
    </row>
    <row r="90" spans="2:7" s="239" customFormat="1" ht="15.75">
      <c r="B90" s="258" t="s">
        <v>90</v>
      </c>
      <c r="C90" s="259" t="s">
        <v>351</v>
      </c>
      <c r="D90" s="260">
        <f t="shared" si="11"/>
        <v>1000000</v>
      </c>
      <c r="E90" s="261">
        <f t="shared" si="11"/>
        <v>262985.07</v>
      </c>
      <c r="F90" s="262">
        <f t="shared" si="12"/>
        <v>0.26298506999999999</v>
      </c>
      <c r="G90" s="255"/>
    </row>
    <row r="91" spans="2:7" s="239" customFormat="1" ht="25.5">
      <c r="B91" s="258" t="s">
        <v>91</v>
      </c>
      <c r="C91" s="259" t="s">
        <v>352</v>
      </c>
      <c r="D91" s="260">
        <v>1000000</v>
      </c>
      <c r="E91" s="261">
        <v>262985.07</v>
      </c>
      <c r="F91" s="262">
        <f t="shared" si="12"/>
        <v>0.26298506999999999</v>
      </c>
      <c r="G91" s="255"/>
    </row>
    <row r="92" spans="2:7" s="239" customFormat="1" ht="24.75" customHeight="1">
      <c r="B92" s="250" t="s">
        <v>92</v>
      </c>
      <c r="C92" s="251" t="s">
        <v>353</v>
      </c>
      <c r="D92" s="252">
        <f>D96+D99</f>
        <v>53600000</v>
      </c>
      <c r="E92" s="253">
        <f>E96+E99</f>
        <v>36613680.259999998</v>
      </c>
      <c r="F92" s="265">
        <f>E92/D92</f>
        <v>0.68309104962686562</v>
      </c>
      <c r="G92" s="255"/>
    </row>
    <row r="93" spans="2:7" s="239" customFormat="1" ht="0.75" hidden="1" customHeight="1">
      <c r="B93" s="250" t="s">
        <v>93</v>
      </c>
      <c r="C93" s="251" t="s">
        <v>354</v>
      </c>
      <c r="D93" s="252">
        <f>D94</f>
        <v>0</v>
      </c>
      <c r="E93" s="253">
        <f>E94</f>
        <v>0</v>
      </c>
      <c r="F93" s="262">
        <v>0</v>
      </c>
      <c r="G93" s="255"/>
    </row>
    <row r="94" spans="2:7" s="239" customFormat="1" ht="89.25" hidden="1">
      <c r="B94" s="258" t="s">
        <v>94</v>
      </c>
      <c r="C94" s="259" t="s">
        <v>355</v>
      </c>
      <c r="D94" s="260">
        <f>D95</f>
        <v>0</v>
      </c>
      <c r="E94" s="261">
        <f>E95</f>
        <v>0</v>
      </c>
      <c r="F94" s="263">
        <v>0</v>
      </c>
      <c r="G94" s="255"/>
    </row>
    <row r="95" spans="2:7" s="239" customFormat="1" ht="76.5" hidden="1">
      <c r="B95" s="258" t="s">
        <v>95</v>
      </c>
      <c r="C95" s="259" t="s">
        <v>356</v>
      </c>
      <c r="D95" s="260">
        <v>0</v>
      </c>
      <c r="E95" s="261">
        <v>0</v>
      </c>
      <c r="F95" s="266">
        <v>0</v>
      </c>
      <c r="G95" s="255"/>
    </row>
    <row r="96" spans="2:7" s="269" customFormat="1" ht="76.5">
      <c r="B96" s="324" t="s">
        <v>501</v>
      </c>
      <c r="C96" s="325" t="s">
        <v>354</v>
      </c>
      <c r="D96" s="326">
        <f>D97+D98</f>
        <v>0</v>
      </c>
      <c r="E96" s="327">
        <f>E97+E98</f>
        <v>44064</v>
      </c>
      <c r="F96" s="268" t="e">
        <f>F98</f>
        <v>#DIV/0!</v>
      </c>
      <c r="G96" s="267"/>
    </row>
    <row r="97" spans="1:7" s="269" customFormat="1" ht="79.5" customHeight="1">
      <c r="B97" s="321" t="s">
        <v>513</v>
      </c>
      <c r="C97" s="328" t="s">
        <v>502</v>
      </c>
      <c r="D97" s="322">
        <v>0</v>
      </c>
      <c r="E97" s="323">
        <v>36864</v>
      </c>
      <c r="F97" s="264" t="e">
        <f>E97/D97</f>
        <v>#DIV/0!</v>
      </c>
      <c r="G97" s="267"/>
    </row>
    <row r="98" spans="1:7" s="239" customFormat="1" ht="78.75" customHeight="1">
      <c r="A98" s="239" t="s">
        <v>512</v>
      </c>
      <c r="B98" s="321" t="s">
        <v>500</v>
      </c>
      <c r="C98" s="328" t="s">
        <v>514</v>
      </c>
      <c r="D98" s="322">
        <v>0</v>
      </c>
      <c r="E98" s="323">
        <v>7200</v>
      </c>
      <c r="F98" s="264" t="e">
        <f>E98/D98</f>
        <v>#DIV/0!</v>
      </c>
      <c r="G98" s="255"/>
    </row>
    <row r="99" spans="1:7" s="239" customFormat="1" ht="30.75" customHeight="1">
      <c r="B99" s="250" t="s">
        <v>96</v>
      </c>
      <c r="C99" s="251" t="s">
        <v>357</v>
      </c>
      <c r="D99" s="252">
        <f>D100</f>
        <v>53600000</v>
      </c>
      <c r="E99" s="253">
        <f>E100</f>
        <v>36569616.259999998</v>
      </c>
      <c r="F99" s="257">
        <f>E99/D99</f>
        <v>0.68226896007462678</v>
      </c>
      <c r="G99" s="255"/>
    </row>
    <row r="100" spans="1:7" s="239" customFormat="1" ht="32.25" customHeight="1">
      <c r="B100" s="258" t="s">
        <v>97</v>
      </c>
      <c r="C100" s="259" t="s">
        <v>358</v>
      </c>
      <c r="D100" s="260">
        <f>D101+D102</f>
        <v>53600000</v>
      </c>
      <c r="E100" s="261">
        <f>E101+E102</f>
        <v>36569616.259999998</v>
      </c>
      <c r="F100" s="262">
        <f>E100/D100</f>
        <v>0.68226896007462678</v>
      </c>
      <c r="G100" s="255"/>
    </row>
    <row r="101" spans="1:7" s="239" customFormat="1" ht="54.75" customHeight="1">
      <c r="B101" s="258" t="s">
        <v>98</v>
      </c>
      <c r="C101" s="259" t="s">
        <v>359</v>
      </c>
      <c r="D101" s="260">
        <v>49650000</v>
      </c>
      <c r="E101" s="261">
        <v>33344685.559999999</v>
      </c>
      <c r="F101" s="262">
        <f>E101/D101</f>
        <v>0.67159487532729101</v>
      </c>
      <c r="G101" s="255"/>
    </row>
    <row r="102" spans="1:7" s="239" customFormat="1" ht="43.5" customHeight="1">
      <c r="B102" s="258" t="s">
        <v>99</v>
      </c>
      <c r="C102" s="259" t="s">
        <v>360</v>
      </c>
      <c r="D102" s="260">
        <f>D103</f>
        <v>3950000</v>
      </c>
      <c r="E102" s="261">
        <f>E103</f>
        <v>3224930.7</v>
      </c>
      <c r="F102" s="263">
        <f>F103</f>
        <v>0.81643815189873425</v>
      </c>
      <c r="G102" s="255"/>
    </row>
    <row r="103" spans="1:7" s="239" customFormat="1" ht="42.75" customHeight="1">
      <c r="B103" s="258" t="s">
        <v>100</v>
      </c>
      <c r="C103" s="259" t="s">
        <v>361</v>
      </c>
      <c r="D103" s="260">
        <v>3950000</v>
      </c>
      <c r="E103" s="261">
        <v>3224930.7</v>
      </c>
      <c r="F103" s="262">
        <f t="shared" ref="F103:F116" si="13">E103/D103</f>
        <v>0.81643815189873425</v>
      </c>
      <c r="G103" s="255"/>
    </row>
    <row r="104" spans="1:7" s="269" customFormat="1" ht="15.75">
      <c r="B104" s="250" t="s">
        <v>101</v>
      </c>
      <c r="C104" s="251" t="s">
        <v>362</v>
      </c>
      <c r="D104" s="270">
        <f>D117+D120+D121+D126+D128+D131+D133+D134+D136+D138+D140+D141+D143+D123+D105</f>
        <v>1850000</v>
      </c>
      <c r="E104" s="271">
        <f>E117+E120+E121+E126+E128+E131+E133+E134+E136+E138+E140+E141+E143+E123+E105</f>
        <v>778106.52</v>
      </c>
      <c r="F104" s="257">
        <f t="shared" si="13"/>
        <v>0.42059811891891891</v>
      </c>
      <c r="G104" s="267"/>
    </row>
    <row r="105" spans="1:7" s="329" customFormat="1" ht="37.5" customHeight="1">
      <c r="B105" s="330" t="s">
        <v>459</v>
      </c>
      <c r="C105" s="251" t="s">
        <v>461</v>
      </c>
      <c r="D105" s="272">
        <f>D106+D109+D111+D112+D113+D115+D116+D107+D108+D114</f>
        <v>850000</v>
      </c>
      <c r="E105" s="273">
        <f>E106+E108+E109+E110+E111+E112+E113+E114+E115+E116+E107</f>
        <v>252430.43</v>
      </c>
      <c r="F105" s="257">
        <f t="shared" si="13"/>
        <v>0.29697697647058824</v>
      </c>
      <c r="G105" s="331"/>
    </row>
    <row r="106" spans="1:7" s="275" customFormat="1" ht="78.75" customHeight="1">
      <c r="B106" s="332" t="s">
        <v>478</v>
      </c>
      <c r="C106" s="259" t="s">
        <v>477</v>
      </c>
      <c r="D106" s="333">
        <v>10000</v>
      </c>
      <c r="E106" s="334">
        <v>0</v>
      </c>
      <c r="F106" s="262">
        <f t="shared" si="13"/>
        <v>0</v>
      </c>
      <c r="G106" s="274"/>
    </row>
    <row r="107" spans="1:7" s="275" customFormat="1" ht="90" customHeight="1">
      <c r="B107" s="335" t="s">
        <v>515</v>
      </c>
      <c r="C107" s="328" t="s">
        <v>516</v>
      </c>
      <c r="D107" s="333">
        <v>0</v>
      </c>
      <c r="E107" s="336">
        <v>2250</v>
      </c>
      <c r="F107" s="264" t="e">
        <f t="shared" ref="F107" si="14">E107/D107</f>
        <v>#DIV/0!</v>
      </c>
      <c r="G107" s="274"/>
    </row>
    <row r="108" spans="1:7" s="275" customFormat="1" ht="75.75" customHeight="1">
      <c r="B108" s="335" t="s">
        <v>503</v>
      </c>
      <c r="C108" s="328" t="s">
        <v>504</v>
      </c>
      <c r="D108" s="333">
        <v>0</v>
      </c>
      <c r="E108" s="336">
        <v>3000</v>
      </c>
      <c r="F108" s="264" t="e">
        <f t="shared" si="13"/>
        <v>#DIV/0!</v>
      </c>
      <c r="G108" s="274"/>
    </row>
    <row r="109" spans="1:7" s="275" customFormat="1" ht="69" customHeight="1">
      <c r="B109" s="332" t="s">
        <v>480</v>
      </c>
      <c r="C109" s="259" t="s">
        <v>479</v>
      </c>
      <c r="D109" s="333">
        <v>400000</v>
      </c>
      <c r="E109" s="334">
        <v>37000</v>
      </c>
      <c r="F109" s="262">
        <f t="shared" si="13"/>
        <v>9.2499999999999999E-2</v>
      </c>
      <c r="G109" s="274"/>
    </row>
    <row r="110" spans="1:7" s="275" customFormat="1" ht="84.75" customHeight="1">
      <c r="B110" s="335" t="s">
        <v>505</v>
      </c>
      <c r="C110" s="328" t="s">
        <v>506</v>
      </c>
      <c r="D110" s="333">
        <v>0</v>
      </c>
      <c r="E110" s="336">
        <v>5000</v>
      </c>
      <c r="F110" s="264" t="e">
        <f t="shared" si="13"/>
        <v>#DIV/0!</v>
      </c>
      <c r="G110" s="274"/>
    </row>
    <row r="111" spans="1:7" s="275" customFormat="1" ht="76.5" customHeight="1">
      <c r="B111" s="332" t="s">
        <v>486</v>
      </c>
      <c r="C111" s="259" t="s">
        <v>485</v>
      </c>
      <c r="D111" s="333">
        <v>200000</v>
      </c>
      <c r="E111" s="334">
        <v>132000</v>
      </c>
      <c r="F111" s="262">
        <f t="shared" si="13"/>
        <v>0.66</v>
      </c>
      <c r="G111" s="274"/>
    </row>
    <row r="112" spans="1:7" s="275" customFormat="1" ht="86.25" customHeight="1">
      <c r="B112" s="332" t="s">
        <v>482</v>
      </c>
      <c r="C112" s="259" t="s">
        <v>481</v>
      </c>
      <c r="D112" s="333">
        <v>50000</v>
      </c>
      <c r="E112" s="334">
        <v>0</v>
      </c>
      <c r="F112" s="262">
        <f t="shared" si="13"/>
        <v>0</v>
      </c>
      <c r="G112" s="274"/>
    </row>
    <row r="113" spans="2:7" s="275" customFormat="1" ht="108.75" customHeight="1">
      <c r="B113" s="332" t="s">
        <v>484</v>
      </c>
      <c r="C113" s="259" t="s">
        <v>483</v>
      </c>
      <c r="D113" s="333">
        <v>25000</v>
      </c>
      <c r="E113" s="334">
        <v>6299</v>
      </c>
      <c r="F113" s="262">
        <f t="shared" si="13"/>
        <v>0.25196000000000002</v>
      </c>
      <c r="G113" s="274"/>
    </row>
    <row r="114" spans="2:7" s="275" customFormat="1" ht="78.75" customHeight="1">
      <c r="B114" s="335" t="s">
        <v>507</v>
      </c>
      <c r="C114" s="328" t="s">
        <v>508</v>
      </c>
      <c r="D114" s="333">
        <v>5000</v>
      </c>
      <c r="E114" s="336">
        <v>0</v>
      </c>
      <c r="F114" s="264">
        <f t="shared" si="13"/>
        <v>0</v>
      </c>
      <c r="G114" s="274"/>
    </row>
    <row r="115" spans="2:7" s="275" customFormat="1" ht="79.5" customHeight="1">
      <c r="B115" s="319" t="s">
        <v>463</v>
      </c>
      <c r="C115" s="259" t="s">
        <v>464</v>
      </c>
      <c r="D115" s="333">
        <v>100000</v>
      </c>
      <c r="E115" s="334">
        <v>32175.49</v>
      </c>
      <c r="F115" s="262">
        <f t="shared" si="13"/>
        <v>0.32175490000000001</v>
      </c>
      <c r="G115" s="274"/>
    </row>
    <row r="116" spans="2:7" s="269" customFormat="1" ht="79.5" customHeight="1">
      <c r="B116" s="337" t="s">
        <v>460</v>
      </c>
      <c r="C116" s="259" t="s">
        <v>462</v>
      </c>
      <c r="D116" s="338">
        <v>60000</v>
      </c>
      <c r="E116" s="339">
        <v>34705.94</v>
      </c>
      <c r="F116" s="262">
        <f t="shared" si="13"/>
        <v>0.57843233333333333</v>
      </c>
      <c r="G116" s="267"/>
    </row>
    <row r="117" spans="2:7" s="239" customFormat="1" ht="25.5" hidden="1">
      <c r="B117" s="250" t="s">
        <v>102</v>
      </c>
      <c r="C117" s="251" t="s">
        <v>363</v>
      </c>
      <c r="D117" s="252">
        <f>D118+D119</f>
        <v>0</v>
      </c>
      <c r="E117" s="253">
        <f>E118+E119</f>
        <v>0</v>
      </c>
      <c r="F117" s="257">
        <v>0</v>
      </c>
      <c r="G117" s="255"/>
    </row>
    <row r="118" spans="2:7" s="239" customFormat="1" ht="76.5" hidden="1">
      <c r="B118" s="258" t="s">
        <v>103</v>
      </c>
      <c r="C118" s="259" t="s">
        <v>364</v>
      </c>
      <c r="D118" s="260">
        <v>0</v>
      </c>
      <c r="E118" s="261">
        <v>0</v>
      </c>
      <c r="F118" s="262">
        <v>0</v>
      </c>
      <c r="G118" s="255"/>
    </row>
    <row r="119" spans="2:7" s="269" customFormat="1" ht="0.75" customHeight="1">
      <c r="B119" s="250" t="s">
        <v>518</v>
      </c>
      <c r="C119" s="251" t="s">
        <v>520</v>
      </c>
      <c r="D119" s="252">
        <f>D120</f>
        <v>0</v>
      </c>
      <c r="E119" s="253">
        <f>E120</f>
        <v>0</v>
      </c>
      <c r="F119" s="265">
        <v>0</v>
      </c>
      <c r="G119" s="267"/>
    </row>
    <row r="120" spans="2:7" s="239" customFormat="1" ht="67.5" hidden="1" customHeight="1">
      <c r="B120" s="258" t="s">
        <v>517</v>
      </c>
      <c r="C120" s="259" t="s">
        <v>519</v>
      </c>
      <c r="D120" s="260">
        <v>0</v>
      </c>
      <c r="E120" s="261">
        <v>0</v>
      </c>
      <c r="F120" s="262">
        <v>0</v>
      </c>
      <c r="G120" s="255"/>
    </row>
    <row r="121" spans="2:7" s="239" customFormat="1" ht="104.25" customHeight="1">
      <c r="B121" s="250" t="s">
        <v>518</v>
      </c>
      <c r="C121" s="251" t="s">
        <v>520</v>
      </c>
      <c r="D121" s="252">
        <f>D122</f>
        <v>0</v>
      </c>
      <c r="E121" s="253">
        <f>E122</f>
        <v>30647.64</v>
      </c>
      <c r="F121" s="265">
        <v>0</v>
      </c>
      <c r="G121" s="255"/>
    </row>
    <row r="122" spans="2:7" s="239" customFormat="1" ht="72.75" customHeight="1">
      <c r="B122" s="258" t="s">
        <v>517</v>
      </c>
      <c r="C122" s="259" t="s">
        <v>519</v>
      </c>
      <c r="D122" s="260">
        <v>0</v>
      </c>
      <c r="E122" s="261">
        <v>30647.64</v>
      </c>
      <c r="F122" s="262">
        <v>0</v>
      </c>
      <c r="G122" s="255"/>
    </row>
    <row r="123" spans="2:7" s="269" customFormat="1" ht="68.25" customHeight="1">
      <c r="B123" s="330" t="s">
        <v>446</v>
      </c>
      <c r="C123" s="340" t="s">
        <v>447</v>
      </c>
      <c r="D123" s="276">
        <f>D124+D125</f>
        <v>1000000</v>
      </c>
      <c r="E123" s="277">
        <f>E124+E125</f>
        <v>495028.45</v>
      </c>
      <c r="F123" s="257">
        <f>E123/D123</f>
        <v>0.49502845000000001</v>
      </c>
      <c r="G123" s="267"/>
    </row>
    <row r="124" spans="2:7" s="239" customFormat="1" ht="63" customHeight="1">
      <c r="B124" s="341" t="s">
        <v>442</v>
      </c>
      <c r="C124" s="342" t="s">
        <v>444</v>
      </c>
      <c r="D124" s="309">
        <v>500000</v>
      </c>
      <c r="E124" s="310">
        <v>495003.45</v>
      </c>
      <c r="F124" s="262">
        <f>E124/D124</f>
        <v>0.99000690000000002</v>
      </c>
      <c r="G124" s="255"/>
    </row>
    <row r="125" spans="2:7" s="239" customFormat="1" ht="66.75" customHeight="1">
      <c r="B125" s="319" t="s">
        <v>443</v>
      </c>
      <c r="C125" s="342" t="s">
        <v>445</v>
      </c>
      <c r="D125" s="343">
        <v>500000</v>
      </c>
      <c r="E125" s="344">
        <v>25</v>
      </c>
      <c r="F125" s="262">
        <f>E125/D125</f>
        <v>5.0000000000000002E-5</v>
      </c>
      <c r="G125" s="255"/>
    </row>
    <row r="126" spans="2:7" s="239" customFormat="1" ht="29.25" customHeight="1">
      <c r="B126" s="250" t="s">
        <v>104</v>
      </c>
      <c r="C126" s="251" t="s">
        <v>365</v>
      </c>
      <c r="D126" s="252">
        <f>D127</f>
        <v>0</v>
      </c>
      <c r="E126" s="253">
        <f>E127</f>
        <v>0</v>
      </c>
      <c r="F126" s="264" t="e">
        <f t="shared" ref="F126:F149" si="15">E126/D126</f>
        <v>#DIV/0!</v>
      </c>
      <c r="G126" s="255"/>
    </row>
    <row r="127" spans="2:7" s="239" customFormat="1" ht="39" customHeight="1">
      <c r="B127" s="258" t="s">
        <v>105</v>
      </c>
      <c r="C127" s="259" t="s">
        <v>366</v>
      </c>
      <c r="D127" s="260">
        <v>0</v>
      </c>
      <c r="E127" s="261">
        <v>0</v>
      </c>
      <c r="F127" s="264" t="e">
        <f t="shared" si="15"/>
        <v>#DIV/0!</v>
      </c>
      <c r="G127" s="255"/>
    </row>
    <row r="128" spans="2:7" s="239" customFormat="1" ht="25.5" hidden="1">
      <c r="B128" s="250" t="s">
        <v>106</v>
      </c>
      <c r="C128" s="251" t="s">
        <v>367</v>
      </c>
      <c r="D128" s="252">
        <f>D129</f>
        <v>0</v>
      </c>
      <c r="E128" s="253">
        <f>E129</f>
        <v>0</v>
      </c>
      <c r="F128" s="262" t="e">
        <f t="shared" si="15"/>
        <v>#DIV/0!</v>
      </c>
      <c r="G128" s="255"/>
    </row>
    <row r="129" spans="2:7" s="239" customFormat="1" ht="51" hidden="1">
      <c r="B129" s="258" t="s">
        <v>107</v>
      </c>
      <c r="C129" s="259" t="s">
        <v>368</v>
      </c>
      <c r="D129" s="260">
        <f>D130</f>
        <v>0</v>
      </c>
      <c r="E129" s="261">
        <f>E130</f>
        <v>0</v>
      </c>
      <c r="F129" s="262" t="e">
        <f t="shared" si="15"/>
        <v>#DIV/0!</v>
      </c>
      <c r="G129" s="255"/>
    </row>
    <row r="130" spans="2:7" s="239" customFormat="1" ht="63.75" hidden="1">
      <c r="B130" s="258" t="s">
        <v>108</v>
      </c>
      <c r="C130" s="259" t="s">
        <v>369</v>
      </c>
      <c r="D130" s="260">
        <v>0</v>
      </c>
      <c r="E130" s="261">
        <v>0</v>
      </c>
      <c r="F130" s="262" t="e">
        <f t="shared" si="15"/>
        <v>#DIV/0!</v>
      </c>
      <c r="G130" s="255"/>
    </row>
    <row r="131" spans="2:7" s="239" customFormat="1" ht="102" hidden="1">
      <c r="B131" s="250" t="s">
        <v>109</v>
      </c>
      <c r="C131" s="251" t="s">
        <v>370</v>
      </c>
      <c r="D131" s="276">
        <f>D132</f>
        <v>0</v>
      </c>
      <c r="E131" s="277">
        <f>E132</f>
        <v>0</v>
      </c>
      <c r="F131" s="262" t="e">
        <f t="shared" si="15"/>
        <v>#DIV/0!</v>
      </c>
      <c r="G131" s="255"/>
    </row>
    <row r="132" spans="2:7" s="239" customFormat="1" ht="25.5" hidden="1">
      <c r="B132" s="258" t="s">
        <v>110</v>
      </c>
      <c r="C132" s="259" t="s">
        <v>371</v>
      </c>
      <c r="D132" s="260">
        <v>0</v>
      </c>
      <c r="E132" s="261">
        <v>0</v>
      </c>
      <c r="F132" s="262" t="e">
        <f t="shared" si="15"/>
        <v>#DIV/0!</v>
      </c>
      <c r="G132" s="255"/>
    </row>
    <row r="133" spans="2:7" s="269" customFormat="1" ht="51" hidden="1">
      <c r="B133" s="250" t="s">
        <v>111</v>
      </c>
      <c r="C133" s="251" t="s">
        <v>372</v>
      </c>
      <c r="D133" s="278">
        <v>0</v>
      </c>
      <c r="E133" s="253">
        <v>0</v>
      </c>
      <c r="F133" s="262" t="e">
        <f t="shared" si="15"/>
        <v>#DIV/0!</v>
      </c>
      <c r="G133" s="267"/>
    </row>
    <row r="134" spans="2:7" s="269" customFormat="1" ht="27" hidden="1" customHeight="1">
      <c r="B134" s="250" t="s">
        <v>287</v>
      </c>
      <c r="C134" s="251" t="s">
        <v>373</v>
      </c>
      <c r="D134" s="278">
        <f>D135</f>
        <v>0</v>
      </c>
      <c r="E134" s="253">
        <f>E135</f>
        <v>0</v>
      </c>
      <c r="F134" s="262" t="e">
        <f t="shared" si="15"/>
        <v>#DIV/0!</v>
      </c>
      <c r="G134" s="267"/>
    </row>
    <row r="135" spans="2:7" s="239" customFormat="1" ht="26.25" hidden="1" customHeight="1">
      <c r="B135" s="258" t="s">
        <v>288</v>
      </c>
      <c r="C135" s="259" t="s">
        <v>374</v>
      </c>
      <c r="D135" s="279">
        <v>0</v>
      </c>
      <c r="E135" s="261">
        <v>0</v>
      </c>
      <c r="F135" s="262" t="e">
        <f t="shared" si="15"/>
        <v>#DIV/0!</v>
      </c>
      <c r="G135" s="255"/>
    </row>
    <row r="136" spans="2:7" s="239" customFormat="1" ht="38.25" hidden="1">
      <c r="B136" s="250" t="s">
        <v>112</v>
      </c>
      <c r="C136" s="251" t="s">
        <v>375</v>
      </c>
      <c r="D136" s="252">
        <f>D137</f>
        <v>0</v>
      </c>
      <c r="E136" s="253">
        <f>E137</f>
        <v>0</v>
      </c>
      <c r="F136" s="262" t="e">
        <f t="shared" si="15"/>
        <v>#DIV/0!</v>
      </c>
      <c r="G136" s="255"/>
    </row>
    <row r="137" spans="2:7" s="239" customFormat="1" ht="51" hidden="1">
      <c r="B137" s="258" t="s">
        <v>113</v>
      </c>
      <c r="C137" s="259" t="s">
        <v>376</v>
      </c>
      <c r="D137" s="279">
        <v>0</v>
      </c>
      <c r="E137" s="261">
        <v>0</v>
      </c>
      <c r="F137" s="262" t="e">
        <f t="shared" si="15"/>
        <v>#DIV/0!</v>
      </c>
      <c r="G137" s="255"/>
    </row>
    <row r="138" spans="2:7" s="239" customFormat="1" ht="63.75" hidden="1">
      <c r="B138" s="250" t="s">
        <v>114</v>
      </c>
      <c r="C138" s="251" t="s">
        <v>377</v>
      </c>
      <c r="D138" s="252">
        <f>D139</f>
        <v>0</v>
      </c>
      <c r="E138" s="253">
        <f>E139</f>
        <v>0</v>
      </c>
      <c r="F138" s="262" t="e">
        <f t="shared" si="15"/>
        <v>#DIV/0!</v>
      </c>
      <c r="G138" s="255"/>
    </row>
    <row r="139" spans="2:7" s="239" customFormat="1" ht="63.75" hidden="1">
      <c r="B139" s="258" t="s">
        <v>115</v>
      </c>
      <c r="C139" s="259" t="s">
        <v>378</v>
      </c>
      <c r="D139" s="279">
        <v>0</v>
      </c>
      <c r="E139" s="261">
        <v>0</v>
      </c>
      <c r="F139" s="262" t="e">
        <f t="shared" si="15"/>
        <v>#DIV/0!</v>
      </c>
      <c r="G139" s="255"/>
    </row>
    <row r="140" spans="2:7" s="269" customFormat="1" ht="63.75" hidden="1">
      <c r="B140" s="250" t="s">
        <v>116</v>
      </c>
      <c r="C140" s="251" t="s">
        <v>379</v>
      </c>
      <c r="D140" s="252">
        <v>0</v>
      </c>
      <c r="E140" s="253">
        <v>0</v>
      </c>
      <c r="F140" s="262" t="e">
        <f t="shared" si="15"/>
        <v>#DIV/0!</v>
      </c>
      <c r="G140" s="267"/>
    </row>
    <row r="141" spans="2:7" s="239" customFormat="1" ht="38.25" hidden="1">
      <c r="B141" s="250" t="s">
        <v>117</v>
      </c>
      <c r="C141" s="251" t="s">
        <v>380</v>
      </c>
      <c r="D141" s="252">
        <f>D142</f>
        <v>0</v>
      </c>
      <c r="E141" s="253">
        <f>E142</f>
        <v>0</v>
      </c>
      <c r="F141" s="262" t="e">
        <f t="shared" si="15"/>
        <v>#DIV/0!</v>
      </c>
      <c r="G141" s="255"/>
    </row>
    <row r="142" spans="2:7" s="239" customFormat="1" ht="51" hidden="1">
      <c r="B142" s="258" t="s">
        <v>118</v>
      </c>
      <c r="C142" s="259" t="s">
        <v>381</v>
      </c>
      <c r="D142" s="260">
        <v>0</v>
      </c>
      <c r="E142" s="261">
        <v>0</v>
      </c>
      <c r="F142" s="262" t="e">
        <f t="shared" si="15"/>
        <v>#DIV/0!</v>
      </c>
      <c r="G142" s="255"/>
    </row>
    <row r="143" spans="2:7" s="239" customFormat="1" ht="25.5" hidden="1">
      <c r="B143" s="250" t="s">
        <v>119</v>
      </c>
      <c r="C143" s="251" t="s">
        <v>382</v>
      </c>
      <c r="D143" s="252">
        <f>D144</f>
        <v>0</v>
      </c>
      <c r="E143" s="253">
        <f>E144</f>
        <v>0</v>
      </c>
      <c r="F143" s="262" t="e">
        <f t="shared" si="15"/>
        <v>#DIV/0!</v>
      </c>
      <c r="G143" s="255"/>
    </row>
    <row r="144" spans="2:7" s="239" customFormat="1" ht="38.25" hidden="1">
      <c r="B144" s="258" t="s">
        <v>120</v>
      </c>
      <c r="C144" s="259" t="s">
        <v>383</v>
      </c>
      <c r="D144" s="260">
        <v>0</v>
      </c>
      <c r="E144" s="261">
        <v>0</v>
      </c>
      <c r="F144" s="262" t="e">
        <f t="shared" si="15"/>
        <v>#DIV/0!</v>
      </c>
      <c r="G144" s="255"/>
    </row>
    <row r="145" spans="2:7" s="239" customFormat="1" ht="15.75">
      <c r="B145" s="250" t="s">
        <v>121</v>
      </c>
      <c r="C145" s="251" t="s">
        <v>384</v>
      </c>
      <c r="D145" s="252">
        <f>D146+D148</f>
        <v>500000</v>
      </c>
      <c r="E145" s="253">
        <f>E146+E148</f>
        <v>-56436.39</v>
      </c>
      <c r="F145" s="262">
        <f t="shared" si="15"/>
        <v>-0.11287277999999999</v>
      </c>
      <c r="G145" s="255"/>
    </row>
    <row r="146" spans="2:7" s="239" customFormat="1" ht="15.75">
      <c r="B146" s="258" t="s">
        <v>122</v>
      </c>
      <c r="C146" s="259" t="s">
        <v>385</v>
      </c>
      <c r="D146" s="260">
        <f>D147</f>
        <v>0</v>
      </c>
      <c r="E146" s="261">
        <f>E147</f>
        <v>-50414.03</v>
      </c>
      <c r="F146" s="264" t="e">
        <f t="shared" si="15"/>
        <v>#DIV/0!</v>
      </c>
      <c r="G146" s="255"/>
    </row>
    <row r="147" spans="2:7" s="239" customFormat="1" ht="25.5">
      <c r="B147" s="258" t="s">
        <v>123</v>
      </c>
      <c r="C147" s="259" t="s">
        <v>386</v>
      </c>
      <c r="D147" s="260">
        <v>0</v>
      </c>
      <c r="E147" s="261">
        <v>-50414.03</v>
      </c>
      <c r="F147" s="264" t="e">
        <f t="shared" si="15"/>
        <v>#DIV/0!</v>
      </c>
      <c r="G147" s="255"/>
    </row>
    <row r="148" spans="2:7" s="239" customFormat="1" ht="15.75">
      <c r="B148" s="258" t="s">
        <v>124</v>
      </c>
      <c r="C148" s="259" t="s">
        <v>387</v>
      </c>
      <c r="D148" s="260">
        <f>D149</f>
        <v>500000</v>
      </c>
      <c r="E148" s="261">
        <f>E149</f>
        <v>-6022.36</v>
      </c>
      <c r="F148" s="262">
        <f t="shared" si="15"/>
        <v>-1.204472E-2</v>
      </c>
      <c r="G148" s="255"/>
    </row>
    <row r="149" spans="2:7" s="239" customFormat="1" ht="25.5">
      <c r="B149" s="258" t="s">
        <v>125</v>
      </c>
      <c r="C149" s="259" t="s">
        <v>388</v>
      </c>
      <c r="D149" s="260">
        <v>500000</v>
      </c>
      <c r="E149" s="261">
        <v>-6022.36</v>
      </c>
      <c r="F149" s="262">
        <f t="shared" si="15"/>
        <v>-1.204472E-2</v>
      </c>
      <c r="G149" s="255"/>
    </row>
    <row r="150" spans="2:7" s="239" customFormat="1" ht="15.75">
      <c r="B150" s="250" t="s">
        <v>126</v>
      </c>
      <c r="C150" s="251" t="s">
        <v>389</v>
      </c>
      <c r="D150" s="270">
        <f>D151+D211+D216</f>
        <v>596548574.63</v>
      </c>
      <c r="E150" s="271">
        <f>E151+E211+E216</f>
        <v>209384510.46000001</v>
      </c>
      <c r="F150" s="257">
        <f>E150/D150</f>
        <v>0.35099322899206908</v>
      </c>
      <c r="G150" s="255"/>
    </row>
    <row r="151" spans="2:7" s="239" customFormat="1" ht="38.25">
      <c r="B151" s="250" t="s">
        <v>127</v>
      </c>
      <c r="C151" s="251" t="s">
        <v>390</v>
      </c>
      <c r="D151" s="252">
        <f>D152+D157+D184+D204</f>
        <v>594444574.63</v>
      </c>
      <c r="E151" s="253">
        <f>E152+E157+E184+E204</f>
        <v>208476653.90000001</v>
      </c>
      <c r="F151" s="265">
        <f>E151/D151</f>
        <v>0.3507083129318862</v>
      </c>
      <c r="G151" s="255"/>
    </row>
    <row r="152" spans="2:7" s="275" customFormat="1" ht="27" customHeight="1">
      <c r="B152" s="280" t="s">
        <v>128</v>
      </c>
      <c r="C152" s="281" t="s">
        <v>391</v>
      </c>
      <c r="D152" s="282">
        <f>D153+D155</f>
        <v>15206943.08</v>
      </c>
      <c r="E152" s="283">
        <f>E153+E155</f>
        <v>7725462.2599999998</v>
      </c>
      <c r="F152" s="284">
        <f>E152/D152</f>
        <v>0.5080220409426297</v>
      </c>
      <c r="G152" s="274"/>
    </row>
    <row r="153" spans="2:7" s="239" customFormat="1" ht="15.75">
      <c r="B153" s="250" t="s">
        <v>129</v>
      </c>
      <c r="C153" s="251" t="s">
        <v>392</v>
      </c>
      <c r="D153" s="252">
        <f>D154</f>
        <v>10568660</v>
      </c>
      <c r="E153" s="253">
        <f>E154</f>
        <v>5284400</v>
      </c>
      <c r="F153" s="265">
        <f>F154</f>
        <v>0.50000662335622492</v>
      </c>
      <c r="G153" s="255"/>
    </row>
    <row r="154" spans="2:7" s="239" customFormat="1" ht="25.5">
      <c r="B154" s="258" t="s">
        <v>130</v>
      </c>
      <c r="C154" s="259" t="s">
        <v>393</v>
      </c>
      <c r="D154" s="260">
        <v>10568660</v>
      </c>
      <c r="E154" s="261">
        <v>5284400</v>
      </c>
      <c r="F154" s="263">
        <f>E154/D154</f>
        <v>0.50000662335622492</v>
      </c>
      <c r="G154" s="255"/>
    </row>
    <row r="155" spans="2:7" s="239" customFormat="1" ht="15.75">
      <c r="B155" s="250" t="s">
        <v>496</v>
      </c>
      <c r="C155" s="251" t="s">
        <v>497</v>
      </c>
      <c r="D155" s="252">
        <f>D156</f>
        <v>4638283.08</v>
      </c>
      <c r="E155" s="253">
        <f>E156</f>
        <v>2441062.2599999998</v>
      </c>
      <c r="F155" s="254">
        <f>F156</f>
        <v>0.52628574364633207</v>
      </c>
      <c r="G155" s="255"/>
    </row>
    <row r="156" spans="2:7" s="239" customFormat="1" ht="15.75">
      <c r="B156" s="258" t="s">
        <v>498</v>
      </c>
      <c r="C156" s="259" t="s">
        <v>521</v>
      </c>
      <c r="D156" s="260">
        <v>4638283.08</v>
      </c>
      <c r="E156" s="261">
        <v>2441062.2599999998</v>
      </c>
      <c r="F156" s="262">
        <f>E156/D156</f>
        <v>0.52628574364633207</v>
      </c>
      <c r="G156" s="255"/>
    </row>
    <row r="157" spans="2:7" s="275" customFormat="1" ht="27" customHeight="1">
      <c r="B157" s="280" t="s">
        <v>131</v>
      </c>
      <c r="C157" s="281" t="s">
        <v>394</v>
      </c>
      <c r="D157" s="282">
        <f>D160+D162+D164+D166+D168+D170+D174+D176+D178+D180+D182+D172</f>
        <v>147059696.57999998</v>
      </c>
      <c r="E157" s="283">
        <f>E164+E166+E168+E170+E174+E176+E178+E180+E182+E160+E162+E172</f>
        <v>8100187.5700000012</v>
      </c>
      <c r="F157" s="345">
        <f>E157/D157</f>
        <v>5.5080948474509644E-2</v>
      </c>
      <c r="G157" s="274"/>
    </row>
    <row r="158" spans="2:7" s="239" customFormat="1" ht="38.25" hidden="1">
      <c r="B158" s="250" t="s">
        <v>132</v>
      </c>
      <c r="C158" s="251" t="s">
        <v>395</v>
      </c>
      <c r="D158" s="252">
        <f>D159</f>
        <v>0</v>
      </c>
      <c r="E158" s="253">
        <f>E159</f>
        <v>0</v>
      </c>
      <c r="F158" s="257">
        <v>0</v>
      </c>
      <c r="G158" s="255"/>
    </row>
    <row r="159" spans="2:7" s="239" customFormat="1" ht="44.25" hidden="1" customHeight="1">
      <c r="B159" s="258" t="s">
        <v>133</v>
      </c>
      <c r="C159" s="259" t="s">
        <v>396</v>
      </c>
      <c r="D159" s="260">
        <v>0</v>
      </c>
      <c r="E159" s="261">
        <v>0</v>
      </c>
      <c r="F159" s="263">
        <v>0</v>
      </c>
      <c r="G159" s="255"/>
    </row>
    <row r="160" spans="2:7" s="269" customFormat="1" ht="30" customHeight="1">
      <c r="B160" s="250" t="s">
        <v>289</v>
      </c>
      <c r="C160" s="251" t="s">
        <v>397</v>
      </c>
      <c r="D160" s="252">
        <f>D161</f>
        <v>2285403.2599999998</v>
      </c>
      <c r="E160" s="253">
        <f>E161</f>
        <v>0</v>
      </c>
      <c r="F160" s="254">
        <f>F161</f>
        <v>0</v>
      </c>
      <c r="G160" s="267"/>
    </row>
    <row r="161" spans="2:7" s="239" customFormat="1" ht="27" customHeight="1">
      <c r="B161" s="258" t="s">
        <v>290</v>
      </c>
      <c r="C161" s="259" t="s">
        <v>398</v>
      </c>
      <c r="D161" s="260">
        <v>2285403.2599999998</v>
      </c>
      <c r="E161" s="261">
        <v>0</v>
      </c>
      <c r="F161" s="262">
        <v>0</v>
      </c>
      <c r="G161" s="255"/>
    </row>
    <row r="162" spans="2:7" s="239" customFormat="1" ht="24" customHeight="1">
      <c r="B162" s="250" t="s">
        <v>134</v>
      </c>
      <c r="C162" s="251" t="s">
        <v>399</v>
      </c>
      <c r="D162" s="252">
        <f>D163</f>
        <v>95225.14</v>
      </c>
      <c r="E162" s="253">
        <f>E163</f>
        <v>0</v>
      </c>
      <c r="F162" s="262">
        <f>F163</f>
        <v>0</v>
      </c>
      <c r="G162" s="255"/>
    </row>
    <row r="163" spans="2:7" s="239" customFormat="1" ht="27" customHeight="1">
      <c r="B163" s="258" t="s">
        <v>134</v>
      </c>
      <c r="C163" s="259" t="s">
        <v>400</v>
      </c>
      <c r="D163" s="260">
        <v>95225.14</v>
      </c>
      <c r="E163" s="261">
        <v>0</v>
      </c>
      <c r="F163" s="263">
        <v>0</v>
      </c>
      <c r="G163" s="255"/>
    </row>
    <row r="164" spans="2:7" s="275" customFormat="1" ht="51.75" customHeight="1">
      <c r="B164" s="280" t="s">
        <v>135</v>
      </c>
      <c r="C164" s="281" t="s">
        <v>402</v>
      </c>
      <c r="D164" s="282">
        <f>D165</f>
        <v>0</v>
      </c>
      <c r="E164" s="283">
        <f>E165</f>
        <v>0</v>
      </c>
      <c r="F164" s="346">
        <f>F165</f>
        <v>0</v>
      </c>
      <c r="G164" s="274"/>
    </row>
    <row r="165" spans="2:7" s="275" customFormat="1" ht="42.75" customHeight="1">
      <c r="B165" s="347" t="s">
        <v>135</v>
      </c>
      <c r="C165" s="348" t="s">
        <v>403</v>
      </c>
      <c r="D165" s="285">
        <v>0</v>
      </c>
      <c r="E165" s="286">
        <v>0</v>
      </c>
      <c r="F165" s="346">
        <v>0</v>
      </c>
      <c r="G165" s="274"/>
    </row>
    <row r="166" spans="2:7" s="329" customFormat="1" ht="76.5" customHeight="1">
      <c r="B166" s="349" t="s">
        <v>456</v>
      </c>
      <c r="C166" s="281" t="s">
        <v>458</v>
      </c>
      <c r="D166" s="282">
        <f>D167</f>
        <v>0</v>
      </c>
      <c r="E166" s="283">
        <f>E167</f>
        <v>0</v>
      </c>
      <c r="F166" s="284">
        <v>0</v>
      </c>
      <c r="G166" s="331"/>
    </row>
    <row r="167" spans="2:7" s="275" customFormat="1" ht="81" customHeight="1">
      <c r="B167" s="332" t="s">
        <v>457</v>
      </c>
      <c r="C167" s="348" t="s">
        <v>401</v>
      </c>
      <c r="D167" s="285">
        <v>0</v>
      </c>
      <c r="E167" s="286">
        <v>0</v>
      </c>
      <c r="F167" s="346">
        <v>0</v>
      </c>
      <c r="G167" s="274"/>
    </row>
    <row r="168" spans="2:7" s="329" customFormat="1" ht="50.25" customHeight="1">
      <c r="B168" s="330" t="s">
        <v>449</v>
      </c>
      <c r="C168" s="350" t="s">
        <v>452</v>
      </c>
      <c r="D168" s="282">
        <f>D169</f>
        <v>0</v>
      </c>
      <c r="E168" s="283">
        <f>E169</f>
        <v>0</v>
      </c>
      <c r="F168" s="284">
        <v>0</v>
      </c>
      <c r="G168" s="331"/>
    </row>
    <row r="169" spans="2:7" s="275" customFormat="1" ht="50.25" customHeight="1">
      <c r="B169" s="332" t="s">
        <v>448</v>
      </c>
      <c r="C169" s="351" t="s">
        <v>453</v>
      </c>
      <c r="D169" s="285">
        <v>0</v>
      </c>
      <c r="E169" s="286">
        <v>0</v>
      </c>
      <c r="F169" s="346">
        <v>0</v>
      </c>
      <c r="G169" s="274"/>
    </row>
    <row r="170" spans="2:7" s="329" customFormat="1" ht="63.75" customHeight="1">
      <c r="B170" s="352" t="s">
        <v>450</v>
      </c>
      <c r="C170" s="353" t="s">
        <v>454</v>
      </c>
      <c r="D170" s="282">
        <f>D171</f>
        <v>30850940.489999998</v>
      </c>
      <c r="E170" s="283">
        <f>E171</f>
        <v>0</v>
      </c>
      <c r="F170" s="354">
        <f t="shared" ref="F170:F171" si="16">E170/D170</f>
        <v>0</v>
      </c>
      <c r="G170" s="331"/>
    </row>
    <row r="171" spans="2:7" s="275" customFormat="1" ht="66" customHeight="1">
      <c r="B171" s="347" t="s">
        <v>451</v>
      </c>
      <c r="C171" s="348" t="s">
        <v>455</v>
      </c>
      <c r="D171" s="285">
        <v>30850940.489999998</v>
      </c>
      <c r="E171" s="286">
        <v>0</v>
      </c>
      <c r="F171" s="354">
        <f t="shared" si="16"/>
        <v>0</v>
      </c>
      <c r="G171" s="274"/>
    </row>
    <row r="172" spans="2:7" s="329" customFormat="1" ht="41.25" customHeight="1">
      <c r="B172" s="355" t="s">
        <v>522</v>
      </c>
      <c r="C172" s="281" t="s">
        <v>524</v>
      </c>
      <c r="D172" s="282">
        <f>D173</f>
        <v>71379499.260000005</v>
      </c>
      <c r="E172" s="283">
        <f>E173</f>
        <v>644964.03</v>
      </c>
      <c r="F172" s="287">
        <f t="shared" ref="F172:F173" si="17">E172/D172</f>
        <v>9.0357040422869451E-3</v>
      </c>
      <c r="G172" s="331"/>
    </row>
    <row r="173" spans="2:7" s="275" customFormat="1" ht="39.75" customHeight="1">
      <c r="B173" s="356" t="s">
        <v>523</v>
      </c>
      <c r="C173" s="348" t="s">
        <v>524</v>
      </c>
      <c r="D173" s="285">
        <v>71379499.260000005</v>
      </c>
      <c r="E173" s="286">
        <v>644964.03</v>
      </c>
      <c r="F173" s="354">
        <f t="shared" si="17"/>
        <v>9.0357040422869451E-3</v>
      </c>
      <c r="G173" s="274"/>
    </row>
    <row r="174" spans="2:7" s="329" customFormat="1" ht="55.5" customHeight="1">
      <c r="B174" s="357" t="s">
        <v>469</v>
      </c>
      <c r="C174" s="281" t="s">
        <v>470</v>
      </c>
      <c r="D174" s="282">
        <f>D175</f>
        <v>9061370.1099999994</v>
      </c>
      <c r="E174" s="283">
        <f>E175</f>
        <v>3783050.2</v>
      </c>
      <c r="F174" s="287">
        <f>E174/D174</f>
        <v>0.41749207394421289</v>
      </c>
      <c r="G174" s="331"/>
    </row>
    <row r="175" spans="2:7" s="275" customFormat="1" ht="51">
      <c r="B175" s="358" t="s">
        <v>469</v>
      </c>
      <c r="C175" s="348" t="s">
        <v>471</v>
      </c>
      <c r="D175" s="285">
        <v>9061370.1099999994</v>
      </c>
      <c r="E175" s="286">
        <v>3783050.2</v>
      </c>
      <c r="F175" s="354">
        <f>E175/D175</f>
        <v>0.41749207394421289</v>
      </c>
      <c r="G175" s="274"/>
    </row>
    <row r="176" spans="2:7" s="275" customFormat="1" ht="39.75" customHeight="1">
      <c r="B176" s="280" t="s">
        <v>136</v>
      </c>
      <c r="C176" s="281" t="s">
        <v>404</v>
      </c>
      <c r="D176" s="282">
        <f>D177</f>
        <v>0</v>
      </c>
      <c r="E176" s="283">
        <f>E177</f>
        <v>0</v>
      </c>
      <c r="F176" s="359" t="e">
        <f>F177</f>
        <v>#DIV/0!</v>
      </c>
      <c r="G176" s="274"/>
    </row>
    <row r="177" spans="2:7" s="275" customFormat="1" ht="26.25" customHeight="1">
      <c r="B177" s="347" t="s">
        <v>137</v>
      </c>
      <c r="C177" s="348" t="s">
        <v>405</v>
      </c>
      <c r="D177" s="285">
        <v>0</v>
      </c>
      <c r="E177" s="286">
        <v>0</v>
      </c>
      <c r="F177" s="360" t="e">
        <f>E177/D177</f>
        <v>#DIV/0!</v>
      </c>
      <c r="G177" s="274"/>
    </row>
    <row r="178" spans="2:7" s="275" customFormat="1" ht="24.75" customHeight="1">
      <c r="B178" s="280" t="s">
        <v>138</v>
      </c>
      <c r="C178" s="281" t="s">
        <v>468</v>
      </c>
      <c r="D178" s="282">
        <f>D179</f>
        <v>221602.74</v>
      </c>
      <c r="E178" s="283">
        <f>E179</f>
        <v>221602.74</v>
      </c>
      <c r="F178" s="287">
        <f t="shared" ref="F178:F179" si="18">E178/D178</f>
        <v>1</v>
      </c>
      <c r="G178" s="274"/>
    </row>
    <row r="179" spans="2:7" s="275" customFormat="1" ht="31.5" customHeight="1">
      <c r="B179" s="347" t="s">
        <v>139</v>
      </c>
      <c r="C179" s="348" t="s">
        <v>467</v>
      </c>
      <c r="D179" s="285">
        <v>221602.74</v>
      </c>
      <c r="E179" s="286">
        <v>221602.74</v>
      </c>
      <c r="F179" s="354">
        <f t="shared" si="18"/>
        <v>1</v>
      </c>
      <c r="G179" s="274"/>
    </row>
    <row r="180" spans="2:7" s="275" customFormat="1" ht="51">
      <c r="B180" s="280" t="s">
        <v>140</v>
      </c>
      <c r="C180" s="281" t="s">
        <v>406</v>
      </c>
      <c r="D180" s="282">
        <f>D181</f>
        <v>2395932.1800000002</v>
      </c>
      <c r="E180" s="283">
        <f>E181</f>
        <v>0</v>
      </c>
      <c r="F180" s="287">
        <f>F181</f>
        <v>0</v>
      </c>
      <c r="G180" s="274"/>
    </row>
    <row r="181" spans="2:7" s="275" customFormat="1" ht="55.5" customHeight="1">
      <c r="B181" s="347" t="s">
        <v>141</v>
      </c>
      <c r="C181" s="348" t="s">
        <v>407</v>
      </c>
      <c r="D181" s="285">
        <v>2395932.1800000002</v>
      </c>
      <c r="E181" s="286">
        <v>0</v>
      </c>
      <c r="F181" s="346">
        <v>0</v>
      </c>
      <c r="G181" s="274"/>
    </row>
    <row r="182" spans="2:7" s="275" customFormat="1" ht="16.5" customHeight="1">
      <c r="B182" s="280" t="s">
        <v>142</v>
      </c>
      <c r="C182" s="281" t="s">
        <v>408</v>
      </c>
      <c r="D182" s="282">
        <f>D183</f>
        <v>30769723.399999999</v>
      </c>
      <c r="E182" s="283">
        <f>E183</f>
        <v>3450570.6</v>
      </c>
      <c r="F182" s="284">
        <f>F183</f>
        <v>0.11214174905452677</v>
      </c>
      <c r="G182" s="274"/>
    </row>
    <row r="183" spans="2:7" s="239" customFormat="1" ht="18.75" customHeight="1">
      <c r="B183" s="258" t="s">
        <v>143</v>
      </c>
      <c r="C183" s="259" t="s">
        <v>409</v>
      </c>
      <c r="D183" s="260">
        <v>30769723.399999999</v>
      </c>
      <c r="E183" s="286">
        <v>3450570.6</v>
      </c>
      <c r="F183" s="262">
        <f>E183/D183</f>
        <v>0.11214174905452677</v>
      </c>
      <c r="G183" s="255"/>
    </row>
    <row r="184" spans="2:7" s="275" customFormat="1" ht="25.5">
      <c r="B184" s="280" t="s">
        <v>144</v>
      </c>
      <c r="C184" s="281" t="s">
        <v>410</v>
      </c>
      <c r="D184" s="272">
        <f>D185+D187+D189+D191+D193+D195+D197+D200+D202</f>
        <v>349459106.99000001</v>
      </c>
      <c r="E184" s="273">
        <f>E185+E187+E189+E191+E193+E195+E200+E197+E202</f>
        <v>168070107.34</v>
      </c>
      <c r="F184" s="284">
        <f>E184/D184</f>
        <v>0.48094356100099983</v>
      </c>
      <c r="G184" s="274"/>
    </row>
    <row r="185" spans="2:7" s="239" customFormat="1" ht="38.25">
      <c r="B185" s="250" t="s">
        <v>145</v>
      </c>
      <c r="C185" s="251" t="s">
        <v>411</v>
      </c>
      <c r="D185" s="252">
        <f>D186</f>
        <v>343109125.11000001</v>
      </c>
      <c r="E185" s="253">
        <f>E186</f>
        <v>165028509.06999999</v>
      </c>
      <c r="F185" s="257">
        <f>F186</f>
        <v>0.48097965630349304</v>
      </c>
      <c r="G185" s="255"/>
    </row>
    <row r="186" spans="2:7" s="239" customFormat="1" ht="38.25">
      <c r="B186" s="258" t="s">
        <v>146</v>
      </c>
      <c r="C186" s="259" t="s">
        <v>412</v>
      </c>
      <c r="D186" s="260">
        <v>343109125.11000001</v>
      </c>
      <c r="E186" s="261">
        <v>165028509.06999999</v>
      </c>
      <c r="F186" s="262">
        <f>E186/D186</f>
        <v>0.48097965630349304</v>
      </c>
      <c r="G186" s="255"/>
    </row>
    <row r="187" spans="2:7" s="239" customFormat="1" ht="64.5" customHeight="1">
      <c r="B187" s="250" t="s">
        <v>147</v>
      </c>
      <c r="C187" s="251" t="s">
        <v>413</v>
      </c>
      <c r="D187" s="252">
        <f>D188</f>
        <v>4192538.43</v>
      </c>
      <c r="E187" s="253">
        <f>E188</f>
        <v>2582387.85</v>
      </c>
      <c r="F187" s="257">
        <f>F188</f>
        <v>0.61594852214628359</v>
      </c>
      <c r="G187" s="255"/>
    </row>
    <row r="188" spans="2:7" s="239" customFormat="1" ht="76.5">
      <c r="B188" s="258" t="s">
        <v>148</v>
      </c>
      <c r="C188" s="259" t="s">
        <v>414</v>
      </c>
      <c r="D188" s="260">
        <v>4192538.43</v>
      </c>
      <c r="E188" s="261">
        <v>2582387.85</v>
      </c>
      <c r="F188" s="263">
        <f>E188/D188</f>
        <v>0.61594852214628359</v>
      </c>
      <c r="G188" s="255"/>
    </row>
    <row r="189" spans="2:7" s="239" customFormat="1" ht="38.25">
      <c r="B189" s="250" t="s">
        <v>149</v>
      </c>
      <c r="C189" s="251" t="s">
        <v>415</v>
      </c>
      <c r="D189" s="252">
        <f>D190</f>
        <v>763393.67</v>
      </c>
      <c r="E189" s="253">
        <f>E190</f>
        <v>366837.58</v>
      </c>
      <c r="F189" s="257">
        <f>F190</f>
        <v>0.48053526563823878</v>
      </c>
      <c r="G189" s="255"/>
    </row>
    <row r="190" spans="2:7" s="239" customFormat="1" ht="38.25">
      <c r="B190" s="258" t="s">
        <v>150</v>
      </c>
      <c r="C190" s="259" t="s">
        <v>525</v>
      </c>
      <c r="D190" s="260">
        <v>763393.67</v>
      </c>
      <c r="E190" s="261">
        <v>366837.58</v>
      </c>
      <c r="F190" s="262">
        <f>E190/D190</f>
        <v>0.48053526563823878</v>
      </c>
      <c r="G190" s="255"/>
    </row>
    <row r="191" spans="2:7" s="239" customFormat="1" ht="51">
      <c r="B191" s="250" t="s">
        <v>151</v>
      </c>
      <c r="C191" s="251" t="s">
        <v>416</v>
      </c>
      <c r="D191" s="252">
        <f>D192</f>
        <v>92487.78</v>
      </c>
      <c r="E191" s="253">
        <f>E192</f>
        <v>92372.84</v>
      </c>
      <c r="F191" s="257">
        <f>F192</f>
        <v>0.99875724122689502</v>
      </c>
      <c r="G191" s="255"/>
    </row>
    <row r="192" spans="2:7" s="239" customFormat="1" ht="63.75">
      <c r="B192" s="258" t="s">
        <v>152</v>
      </c>
      <c r="C192" s="259" t="s">
        <v>417</v>
      </c>
      <c r="D192" s="260">
        <v>92487.78</v>
      </c>
      <c r="E192" s="261">
        <v>92372.84</v>
      </c>
      <c r="F192" s="262">
        <f>E192/D192</f>
        <v>0.99875724122689502</v>
      </c>
      <c r="G192" s="255"/>
    </row>
    <row r="193" spans="2:7" s="239" customFormat="1" ht="93" customHeight="1">
      <c r="B193" s="250" t="s">
        <v>153</v>
      </c>
      <c r="C193" s="251" t="s">
        <v>418</v>
      </c>
      <c r="D193" s="252">
        <f>D194</f>
        <v>0</v>
      </c>
      <c r="E193" s="253">
        <f>E194</f>
        <v>0</v>
      </c>
      <c r="F193" s="268" t="e">
        <f t="shared" ref="F193:F198" si="19">E193/D193</f>
        <v>#DIV/0!</v>
      </c>
      <c r="G193" s="255"/>
    </row>
    <row r="194" spans="2:7" s="239" customFormat="1" ht="79.5" customHeight="1">
      <c r="B194" s="258" t="s">
        <v>153</v>
      </c>
      <c r="C194" s="259" t="s">
        <v>418</v>
      </c>
      <c r="D194" s="260">
        <v>0</v>
      </c>
      <c r="E194" s="261">
        <v>0</v>
      </c>
      <c r="F194" s="264" t="e">
        <f t="shared" si="19"/>
        <v>#DIV/0!</v>
      </c>
      <c r="G194" s="255"/>
    </row>
    <row r="195" spans="2:7" s="239" customFormat="1" ht="50.25" customHeight="1">
      <c r="B195" s="250" t="s">
        <v>154</v>
      </c>
      <c r="C195" s="251" t="s">
        <v>419</v>
      </c>
      <c r="D195" s="252">
        <f>D196</f>
        <v>1301562</v>
      </c>
      <c r="E195" s="253">
        <f>E196</f>
        <v>0</v>
      </c>
      <c r="F195" s="268">
        <f t="shared" si="19"/>
        <v>0</v>
      </c>
      <c r="G195" s="255"/>
    </row>
    <row r="196" spans="2:7" s="239" customFormat="1" ht="50.25" customHeight="1">
      <c r="B196" s="258" t="s">
        <v>155</v>
      </c>
      <c r="C196" s="259" t="s">
        <v>420</v>
      </c>
      <c r="D196" s="260">
        <v>1301562</v>
      </c>
      <c r="E196" s="261">
        <v>0</v>
      </c>
      <c r="F196" s="264">
        <f t="shared" si="19"/>
        <v>0</v>
      </c>
      <c r="G196" s="255"/>
    </row>
    <row r="197" spans="2:7" s="239" customFormat="1" ht="65.25" customHeight="1">
      <c r="B197" s="250" t="s">
        <v>156</v>
      </c>
      <c r="C197" s="251" t="s">
        <v>421</v>
      </c>
      <c r="D197" s="252">
        <f>D198</f>
        <v>0</v>
      </c>
      <c r="E197" s="253">
        <f>E198</f>
        <v>0</v>
      </c>
      <c r="F197" s="268" t="e">
        <f t="shared" si="19"/>
        <v>#DIV/0!</v>
      </c>
      <c r="G197" s="255"/>
    </row>
    <row r="198" spans="2:7" s="239" customFormat="1" ht="59.25" customHeight="1">
      <c r="B198" s="258" t="s">
        <v>156</v>
      </c>
      <c r="C198" s="259" t="s">
        <v>421</v>
      </c>
      <c r="D198" s="260">
        <v>0</v>
      </c>
      <c r="E198" s="261">
        <v>0</v>
      </c>
      <c r="F198" s="264" t="e">
        <f t="shared" si="19"/>
        <v>#DIV/0!</v>
      </c>
      <c r="G198" s="255"/>
    </row>
    <row r="199" spans="2:7" s="269" customFormat="1" ht="0.75" hidden="1" customHeight="1">
      <c r="B199" s="288" t="s">
        <v>475</v>
      </c>
      <c r="C199" s="251" t="s">
        <v>476</v>
      </c>
      <c r="D199" s="252">
        <v>0</v>
      </c>
      <c r="E199" s="253">
        <v>0</v>
      </c>
      <c r="F199" s="289" t="e">
        <f>E199/D199</f>
        <v>#DIV/0!</v>
      </c>
      <c r="G199" s="267"/>
    </row>
    <row r="200" spans="2:7" s="239" customFormat="1" ht="25.5">
      <c r="B200" s="250" t="s">
        <v>157</v>
      </c>
      <c r="C200" s="251" t="s">
        <v>422</v>
      </c>
      <c r="D200" s="252">
        <f>D201</f>
        <v>0</v>
      </c>
      <c r="E200" s="253">
        <f>E201</f>
        <v>0</v>
      </c>
      <c r="F200" s="268" t="e">
        <f t="shared" ref="F200:F208" si="20">E200/D200</f>
        <v>#DIV/0!</v>
      </c>
      <c r="G200" s="255"/>
    </row>
    <row r="201" spans="2:7" s="239" customFormat="1" ht="38.25">
      <c r="B201" s="258" t="s">
        <v>158</v>
      </c>
      <c r="C201" s="259" t="s">
        <v>423</v>
      </c>
      <c r="D201" s="260">
        <v>0</v>
      </c>
      <c r="E201" s="261">
        <v>0</v>
      </c>
      <c r="F201" s="264" t="e">
        <f t="shared" si="20"/>
        <v>#DIV/0!</v>
      </c>
      <c r="G201" s="255"/>
    </row>
    <row r="202" spans="2:7" s="239" customFormat="1" ht="15.75">
      <c r="B202" s="250" t="s">
        <v>159</v>
      </c>
      <c r="C202" s="251" t="s">
        <v>424</v>
      </c>
      <c r="D202" s="252">
        <f>D203</f>
        <v>0</v>
      </c>
      <c r="E202" s="253">
        <f>E203</f>
        <v>0</v>
      </c>
      <c r="F202" s="315" t="e">
        <f t="shared" si="20"/>
        <v>#DIV/0!</v>
      </c>
      <c r="G202" s="255"/>
    </row>
    <row r="203" spans="2:7" s="239" customFormat="1" ht="15.75">
      <c r="B203" s="258" t="s">
        <v>160</v>
      </c>
      <c r="C203" s="259" t="s">
        <v>425</v>
      </c>
      <c r="D203" s="260">
        <v>0</v>
      </c>
      <c r="E203" s="261">
        <v>0</v>
      </c>
      <c r="F203" s="315" t="e">
        <f t="shared" si="20"/>
        <v>#DIV/0!</v>
      </c>
      <c r="G203" s="255"/>
    </row>
    <row r="204" spans="2:7" s="275" customFormat="1" ht="15.75">
      <c r="B204" s="280" t="s">
        <v>161</v>
      </c>
      <c r="C204" s="281" t="s">
        <v>426</v>
      </c>
      <c r="D204" s="272">
        <f>D205+D209+D207</f>
        <v>82718827.980000004</v>
      </c>
      <c r="E204" s="283">
        <f>E205+E209+E207</f>
        <v>24580896.73</v>
      </c>
      <c r="F204" s="287">
        <f t="shared" si="20"/>
        <v>0.29716205282723834</v>
      </c>
      <c r="G204" s="274"/>
    </row>
    <row r="205" spans="2:7" s="239" customFormat="1" ht="51">
      <c r="B205" s="250" t="s">
        <v>162</v>
      </c>
      <c r="C205" s="251" t="s">
        <v>427</v>
      </c>
      <c r="D205" s="252">
        <f>D206</f>
        <v>60721601</v>
      </c>
      <c r="E205" s="253">
        <f>E206</f>
        <v>18129367.710000001</v>
      </c>
      <c r="F205" s="257">
        <f t="shared" si="20"/>
        <v>0.29856537725347526</v>
      </c>
      <c r="G205" s="255"/>
    </row>
    <row r="206" spans="2:7" s="239" customFormat="1" ht="54" customHeight="1">
      <c r="B206" s="258" t="s">
        <v>163</v>
      </c>
      <c r="C206" s="259" t="s">
        <v>428</v>
      </c>
      <c r="D206" s="260">
        <v>60721601</v>
      </c>
      <c r="E206" s="261">
        <v>18129367.710000001</v>
      </c>
      <c r="F206" s="263">
        <f t="shared" si="20"/>
        <v>0.29856537725347526</v>
      </c>
      <c r="G206" s="255"/>
    </row>
    <row r="207" spans="2:7" s="269" customFormat="1" ht="56.25" customHeight="1">
      <c r="B207" s="290" t="s">
        <v>472</v>
      </c>
      <c r="C207" s="251" t="s">
        <v>473</v>
      </c>
      <c r="D207" s="252">
        <f>D208</f>
        <v>9469100</v>
      </c>
      <c r="E207" s="253">
        <f>E208</f>
        <v>4479663.0199999996</v>
      </c>
      <c r="F207" s="265">
        <f t="shared" si="20"/>
        <v>0.47308223801628452</v>
      </c>
      <c r="G207" s="267"/>
    </row>
    <row r="208" spans="2:7" s="239" customFormat="1" ht="54" customHeight="1">
      <c r="B208" s="291" t="s">
        <v>472</v>
      </c>
      <c r="C208" s="259" t="s">
        <v>474</v>
      </c>
      <c r="D208" s="260">
        <v>9469100</v>
      </c>
      <c r="E208" s="261">
        <v>4479663.0199999996</v>
      </c>
      <c r="F208" s="263">
        <f t="shared" si="20"/>
        <v>0.47308223801628452</v>
      </c>
      <c r="G208" s="255"/>
    </row>
    <row r="209" spans="2:7" s="239" customFormat="1" ht="25.5">
      <c r="B209" s="250" t="s">
        <v>164</v>
      </c>
      <c r="C209" s="251" t="s">
        <v>429</v>
      </c>
      <c r="D209" s="252">
        <f>D210</f>
        <v>12528126.98</v>
      </c>
      <c r="E209" s="253">
        <f>E210</f>
        <v>1971866</v>
      </c>
      <c r="F209" s="292">
        <f>F210</f>
        <v>0.15739511605748427</v>
      </c>
      <c r="G209" s="255"/>
    </row>
    <row r="210" spans="2:7" s="239" customFormat="1" ht="25.5">
      <c r="B210" s="258" t="s">
        <v>165</v>
      </c>
      <c r="C210" s="259" t="s">
        <v>430</v>
      </c>
      <c r="D210" s="260">
        <v>12528126.98</v>
      </c>
      <c r="E210" s="261">
        <v>1971866</v>
      </c>
      <c r="F210" s="262">
        <f>E210/D210</f>
        <v>0.15739511605748427</v>
      </c>
      <c r="G210" s="255"/>
    </row>
    <row r="211" spans="2:7" s="275" customFormat="1" ht="15.75">
      <c r="B211" s="280" t="s">
        <v>166</v>
      </c>
      <c r="C211" s="281" t="s">
        <v>431</v>
      </c>
      <c r="D211" s="282">
        <f>D213+D214+D215</f>
        <v>2104000</v>
      </c>
      <c r="E211" s="283">
        <f>E213+E214+E215</f>
        <v>1998100</v>
      </c>
      <c r="F211" s="284">
        <f>E211/D211</f>
        <v>0.94966730038022817</v>
      </c>
      <c r="G211" s="274"/>
    </row>
    <row r="212" spans="2:7" s="239" customFormat="1" ht="27" hidden="1" customHeight="1">
      <c r="B212" s="258" t="s">
        <v>167</v>
      </c>
      <c r="C212" s="259" t="s">
        <v>168</v>
      </c>
      <c r="D212" s="285">
        <v>0</v>
      </c>
      <c r="E212" s="286"/>
      <c r="F212" s="266"/>
      <c r="G212" s="255"/>
    </row>
    <row r="213" spans="2:7" s="239" customFormat="1" ht="69.75" customHeight="1">
      <c r="B213" s="258" t="s">
        <v>169</v>
      </c>
      <c r="C213" s="259" t="s">
        <v>432</v>
      </c>
      <c r="D213" s="285">
        <v>0</v>
      </c>
      <c r="E213" s="286">
        <v>1611100</v>
      </c>
      <c r="F213" s="264" t="e">
        <f>E213/D213</f>
        <v>#DIV/0!</v>
      </c>
      <c r="G213" s="255"/>
    </row>
    <row r="214" spans="2:7" s="239" customFormat="1" ht="38.25">
      <c r="B214" s="258" t="s">
        <v>170</v>
      </c>
      <c r="C214" s="259" t="s">
        <v>433</v>
      </c>
      <c r="D214" s="285">
        <v>2104000</v>
      </c>
      <c r="E214" s="286">
        <v>187000</v>
      </c>
      <c r="F214" s="262">
        <f>E214/D214</f>
        <v>8.8878326996197715E-2</v>
      </c>
      <c r="G214" s="255"/>
    </row>
    <row r="215" spans="2:7" s="239" customFormat="1" ht="27" customHeight="1">
      <c r="B215" s="258" t="s">
        <v>167</v>
      </c>
      <c r="C215" s="259" t="s">
        <v>434</v>
      </c>
      <c r="D215" s="285">
        <v>0</v>
      </c>
      <c r="E215" s="286">
        <v>200000</v>
      </c>
      <c r="F215" s="264" t="e">
        <f t="shared" ref="F215:F219" si="21">E215/D215</f>
        <v>#DIV/0!</v>
      </c>
      <c r="G215" s="255"/>
    </row>
    <row r="216" spans="2:7" s="239" customFormat="1" ht="51">
      <c r="B216" s="250" t="s">
        <v>171</v>
      </c>
      <c r="C216" s="251" t="s">
        <v>435</v>
      </c>
      <c r="D216" s="252">
        <f>D217</f>
        <v>0</v>
      </c>
      <c r="E216" s="253">
        <f>E217</f>
        <v>-1090243.44</v>
      </c>
      <c r="F216" s="268" t="e">
        <f t="shared" si="21"/>
        <v>#DIV/0!</v>
      </c>
      <c r="G216" s="255"/>
    </row>
    <row r="217" spans="2:7" s="239" customFormat="1" ht="42" customHeight="1">
      <c r="B217" s="258" t="s">
        <v>172</v>
      </c>
      <c r="C217" s="259" t="s">
        <v>436</v>
      </c>
      <c r="D217" s="260">
        <f>D219</f>
        <v>0</v>
      </c>
      <c r="E217" s="261">
        <f>E218+E219</f>
        <v>-1090243.44</v>
      </c>
      <c r="F217" s="264" t="e">
        <f t="shared" si="21"/>
        <v>#DIV/0!</v>
      </c>
      <c r="G217" s="255"/>
    </row>
    <row r="218" spans="2:7" s="239" customFormat="1" ht="63.75">
      <c r="B218" s="293" t="s">
        <v>487</v>
      </c>
      <c r="C218" s="294" t="s">
        <v>488</v>
      </c>
      <c r="D218" s="295">
        <v>0</v>
      </c>
      <c r="E218" s="296">
        <v>0</v>
      </c>
      <c r="F218" s="264" t="e">
        <f t="shared" si="21"/>
        <v>#DIV/0!</v>
      </c>
      <c r="G218" s="255"/>
    </row>
    <row r="219" spans="2:7" s="239" customFormat="1" ht="42.75" customHeight="1" thickBot="1">
      <c r="B219" s="297" t="s">
        <v>173</v>
      </c>
      <c r="C219" s="298" t="s">
        <v>437</v>
      </c>
      <c r="D219" s="299">
        <v>0</v>
      </c>
      <c r="E219" s="299">
        <v>-1090243.44</v>
      </c>
      <c r="F219" s="264" t="e">
        <f t="shared" si="21"/>
        <v>#DIV/0!</v>
      </c>
      <c r="G219" s="249"/>
    </row>
    <row r="220" spans="2:7">
      <c r="F220" s="300"/>
    </row>
  </sheetData>
  <mergeCells count="7">
    <mergeCell ref="B3:C3"/>
    <mergeCell ref="E2:F2"/>
    <mergeCell ref="E3:F3"/>
    <mergeCell ref="D7:F7"/>
    <mergeCell ref="C7:C8"/>
    <mergeCell ref="B7:B8"/>
    <mergeCell ref="B4:F4"/>
  </mergeCells>
  <pageMargins left="1.1811023622047245" right="0.19685039370078741" top="0.78740157480314965" bottom="0.47244094488188981" header="0.51181102362204722" footer="0.39370078740157483"/>
  <pageSetup paperSize="9" scale="58" firstPageNumber="0" orientation="portrait" r:id="rId1"/>
  <headerFooter>
    <oddFooter>&amp;C&amp;"Arial,Обычный"&amp;8 - 1 -</oddFooter>
  </headerFooter>
  <rowBreaks count="6" manualBreakCount="6">
    <brk id="31" max="5" man="1"/>
    <brk id="63" max="5" man="1"/>
    <brk id="88" max="5" man="1"/>
    <brk id="114" max="5" man="1"/>
    <brk id="173" max="5" man="1"/>
    <brk id="19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MK70"/>
  <sheetViews>
    <sheetView view="pageBreakPreview" topLeftCell="A34" zoomScale="87" zoomScaleNormal="100" zoomScaleSheetLayoutView="87" workbookViewId="0">
      <selection activeCell="F45" sqref="F45"/>
    </sheetView>
  </sheetViews>
  <sheetFormatPr defaultRowHeight="15"/>
  <cols>
    <col min="1" max="1" width="4.5703125" style="49" customWidth="1"/>
    <col min="2" max="2" width="53.7109375" style="49" customWidth="1"/>
    <col min="3" max="4" width="7.5703125" style="49" customWidth="1"/>
    <col min="5" max="5" width="21" style="49" customWidth="1"/>
    <col min="6" max="6" width="22" style="49" customWidth="1"/>
    <col min="7" max="7" width="0.140625" style="49" hidden="1" customWidth="1"/>
    <col min="8" max="8" width="9.140625" style="49" hidden="1" customWidth="1"/>
    <col min="9" max="9" width="16.5703125" style="49" hidden="1" customWidth="1"/>
    <col min="10" max="10" width="15.85546875" style="50" customWidth="1"/>
    <col min="11" max="256" width="9.140625" style="49" customWidth="1"/>
    <col min="257" max="257" width="4.5703125" style="49" customWidth="1"/>
    <col min="258" max="258" width="53.7109375" style="49" customWidth="1"/>
    <col min="259" max="260" width="7.5703125" style="49" customWidth="1"/>
    <col min="261" max="261" width="21" style="49" customWidth="1"/>
    <col min="262" max="262" width="20.7109375" style="49" customWidth="1"/>
    <col min="263" max="265" width="11.5703125" style="49" hidden="1"/>
    <col min="266" max="266" width="13" style="49" customWidth="1"/>
    <col min="267" max="512" width="9.140625" style="49" customWidth="1"/>
    <col min="513" max="513" width="4.5703125" style="49" customWidth="1"/>
    <col min="514" max="514" width="53.7109375" style="49" customWidth="1"/>
    <col min="515" max="516" width="7.5703125" style="49" customWidth="1"/>
    <col min="517" max="517" width="21" style="49" customWidth="1"/>
    <col min="518" max="518" width="20.7109375" style="49" customWidth="1"/>
    <col min="519" max="521" width="11.5703125" style="49" hidden="1"/>
    <col min="522" max="522" width="13" style="49" customWidth="1"/>
    <col min="523" max="768" width="9.140625" style="49" customWidth="1"/>
    <col min="769" max="769" width="4.5703125" style="49" customWidth="1"/>
    <col min="770" max="770" width="53.7109375" style="49" customWidth="1"/>
    <col min="771" max="772" width="7.5703125" style="49" customWidth="1"/>
    <col min="773" max="773" width="21" style="49" customWidth="1"/>
    <col min="774" max="774" width="20.7109375" style="49" customWidth="1"/>
    <col min="775" max="777" width="11.5703125" style="49" hidden="1"/>
    <col min="778" max="778" width="13" style="49" customWidth="1"/>
    <col min="779" max="1025" width="9.140625" style="49" customWidth="1"/>
    <col min="1026" max="16384" width="9.140625" style="17"/>
  </cols>
  <sheetData>
    <row r="1" spans="1:10" ht="17.25" customHeight="1"/>
    <row r="2" spans="1:10" s="51" customFormat="1" ht="18" customHeight="1">
      <c r="C2" s="52"/>
      <c r="D2" s="52"/>
      <c r="E2" s="53"/>
      <c r="F2" s="373" t="s">
        <v>174</v>
      </c>
      <c r="G2" s="373"/>
      <c r="H2" s="373"/>
      <c r="I2" s="373"/>
      <c r="J2" s="373"/>
    </row>
    <row r="3" spans="1:10" s="51" customFormat="1" ht="61.5" customHeight="1">
      <c r="C3" s="52"/>
      <c r="D3" s="52"/>
      <c r="E3" s="54"/>
      <c r="F3" s="374" t="str">
        <f>ДОХОДЫ!E3</f>
        <v xml:space="preserve">к постановлению администрации муниципального образования Заокский район от   .07.2022 №    </v>
      </c>
      <c r="G3" s="374"/>
      <c r="H3" s="374"/>
      <c r="I3" s="374"/>
      <c r="J3" s="374"/>
    </row>
    <row r="4" spans="1:10" s="51" customFormat="1" ht="30" customHeight="1" thickBot="1">
      <c r="C4" s="52"/>
      <c r="D4" s="52"/>
      <c r="E4" s="55"/>
      <c r="F4" s="56"/>
      <c r="G4" s="55"/>
      <c r="H4" s="55"/>
      <c r="I4" s="55"/>
      <c r="J4" s="57" t="s">
        <v>2</v>
      </c>
    </row>
    <row r="5" spans="1:10" s="51" customFormat="1" ht="33.75" customHeight="1" thickBot="1">
      <c r="A5" s="375" t="s">
        <v>175</v>
      </c>
      <c r="B5" s="376" t="s">
        <v>176</v>
      </c>
      <c r="C5" s="377" t="s">
        <v>177</v>
      </c>
      <c r="D5" s="377" t="s">
        <v>178</v>
      </c>
      <c r="E5" s="378" t="s">
        <v>3</v>
      </c>
      <c r="F5" s="379"/>
      <c r="G5" s="379"/>
      <c r="H5" s="379"/>
      <c r="I5" s="379"/>
      <c r="J5" s="380"/>
    </row>
    <row r="6" spans="1:10" s="51" customFormat="1" ht="35.25" customHeight="1" thickBot="1">
      <c r="A6" s="375"/>
      <c r="B6" s="376"/>
      <c r="C6" s="377"/>
      <c r="D6" s="377"/>
      <c r="E6" s="58" t="str">
        <f>ДОХОДЫ!D8</f>
        <v>Утвержденный план на 2022 год</v>
      </c>
      <c r="F6" s="59" t="str">
        <f>ДОХОДЫ!E8</f>
        <v>Исполнено за 1 полугодие 2022 года</v>
      </c>
      <c r="G6" s="60" t="s">
        <v>179</v>
      </c>
      <c r="H6" s="61" t="s">
        <v>180</v>
      </c>
      <c r="I6" s="62" t="s">
        <v>181</v>
      </c>
      <c r="J6" s="63" t="s">
        <v>286</v>
      </c>
    </row>
    <row r="7" spans="1:10" s="65" customFormat="1" ht="19.5" customHeight="1" thickBot="1">
      <c r="A7" s="64"/>
      <c r="B7" s="371" t="s">
        <v>182</v>
      </c>
      <c r="C7" s="371"/>
      <c r="D7" s="371"/>
      <c r="E7" s="371"/>
      <c r="F7" s="371"/>
      <c r="G7" s="371"/>
      <c r="H7" s="371"/>
      <c r="I7" s="371"/>
      <c r="J7" s="372"/>
    </row>
    <row r="8" spans="1:10" s="75" customFormat="1" ht="24.6" customHeight="1">
      <c r="A8" s="66">
        <v>1</v>
      </c>
      <c r="B8" s="67" t="s">
        <v>183</v>
      </c>
      <c r="C8" s="68" t="s">
        <v>184</v>
      </c>
      <c r="D8" s="69" t="s">
        <v>185</v>
      </c>
      <c r="E8" s="70">
        <f>SUM(E11:E16)</f>
        <v>67356767.590000004</v>
      </c>
      <c r="F8" s="70">
        <f>SUM(F11+F12+F13+F14+F15+F16)</f>
        <v>29358264.300000004</v>
      </c>
      <c r="G8" s="71">
        <f>SUM(F8/E8)*100</f>
        <v>43.586213160796959</v>
      </c>
      <c r="H8" s="72" t="e">
        <f>SUM(F8/#REF!)*100</f>
        <v>#REF!</v>
      </c>
      <c r="I8" s="73">
        <f>SUM(F8/E8*100)</f>
        <v>43.586213160796959</v>
      </c>
      <c r="J8" s="74">
        <f>F8/E8</f>
        <v>0.43586213160796961</v>
      </c>
    </row>
    <row r="9" spans="1:10" s="65" customFormat="1" ht="12.75" hidden="1" customHeight="1">
      <c r="A9" s="76"/>
      <c r="B9" s="77" t="s">
        <v>186</v>
      </c>
      <c r="C9" s="78" t="s">
        <v>187</v>
      </c>
      <c r="D9" s="79" t="s">
        <v>188</v>
      </c>
      <c r="E9" s="80">
        <v>0</v>
      </c>
      <c r="F9" s="80">
        <v>0</v>
      </c>
      <c r="G9" s="81">
        <v>0</v>
      </c>
      <c r="H9" s="82">
        <v>0</v>
      </c>
      <c r="I9" s="83"/>
      <c r="J9" s="84"/>
    </row>
    <row r="10" spans="1:10" s="65" customFormat="1" ht="12.75" hidden="1" customHeight="1">
      <c r="A10" s="76"/>
      <c r="B10" s="85" t="s">
        <v>189</v>
      </c>
      <c r="C10" s="86" t="s">
        <v>187</v>
      </c>
      <c r="D10" s="87" t="s">
        <v>190</v>
      </c>
      <c r="E10" s="88">
        <v>0</v>
      </c>
      <c r="F10" s="88">
        <v>0</v>
      </c>
      <c r="G10" s="89" t="e">
        <f>SUM(F10/E10)*100</f>
        <v>#DIV/0!</v>
      </c>
      <c r="H10" s="90" t="e">
        <f>SUM(F10/#REF!)*100</f>
        <v>#REF!</v>
      </c>
      <c r="I10" s="91"/>
      <c r="J10" s="92"/>
    </row>
    <row r="11" spans="1:10" s="65" customFormat="1" ht="63">
      <c r="A11" s="93"/>
      <c r="B11" s="94" t="s">
        <v>191</v>
      </c>
      <c r="C11" s="95" t="s">
        <v>184</v>
      </c>
      <c r="D11" s="95" t="s">
        <v>192</v>
      </c>
      <c r="E11" s="96">
        <v>32945249</v>
      </c>
      <c r="F11" s="96">
        <v>15943621.74</v>
      </c>
      <c r="G11" s="97">
        <f>SUM(F11/E11)*100</f>
        <v>48.394297277886714</v>
      </c>
      <c r="H11" s="98" t="e">
        <f>SUM(F11/#REF!)*100</f>
        <v>#REF!</v>
      </c>
      <c r="I11" s="73">
        <f t="shared" ref="I11:I23" si="0">SUM(F11/E11*100)</f>
        <v>48.394297277886714</v>
      </c>
      <c r="J11" s="99">
        <f>F11/E11</f>
        <v>0.48394297277886716</v>
      </c>
    </row>
    <row r="12" spans="1:10" s="65" customFormat="1" ht="18.75">
      <c r="A12" s="93"/>
      <c r="B12" s="100" t="s">
        <v>193</v>
      </c>
      <c r="C12" s="87" t="s">
        <v>184</v>
      </c>
      <c r="D12" s="87" t="s">
        <v>194</v>
      </c>
      <c r="E12" s="88">
        <v>92487.78</v>
      </c>
      <c r="F12" s="88">
        <v>92372.84</v>
      </c>
      <c r="G12" s="89">
        <f>SUM(F12/E12)*100</f>
        <v>99.875724122689505</v>
      </c>
      <c r="H12" s="90">
        <v>0</v>
      </c>
      <c r="I12" s="101">
        <f t="shared" si="0"/>
        <v>99.875724122689505</v>
      </c>
      <c r="J12" s="102">
        <f>F12/E12</f>
        <v>0.99875724122689502</v>
      </c>
    </row>
    <row r="13" spans="1:10" s="65" customFormat="1" ht="47.25">
      <c r="A13" s="76"/>
      <c r="B13" s="103" t="s">
        <v>195</v>
      </c>
      <c r="C13" s="104" t="s">
        <v>184</v>
      </c>
      <c r="D13" s="105" t="s">
        <v>196</v>
      </c>
      <c r="E13" s="106">
        <v>10072468.720000001</v>
      </c>
      <c r="F13" s="106">
        <v>3963682.16</v>
      </c>
      <c r="G13" s="107">
        <f>SUM(F13/E13)*100</f>
        <v>39.351645263783951</v>
      </c>
      <c r="H13" s="108" t="e">
        <f>SUM(F13/#REF!)*100</f>
        <v>#REF!</v>
      </c>
      <c r="I13" s="109">
        <f t="shared" si="0"/>
        <v>39.351645263783951</v>
      </c>
      <c r="J13" s="110">
        <f>F13/E13</f>
        <v>0.39351645263783952</v>
      </c>
    </row>
    <row r="14" spans="1:10" s="65" customFormat="1" ht="18.75">
      <c r="A14" s="76"/>
      <c r="B14" s="85" t="s">
        <v>197</v>
      </c>
      <c r="C14" s="86" t="s">
        <v>184</v>
      </c>
      <c r="D14" s="87" t="s">
        <v>198</v>
      </c>
      <c r="E14" s="88">
        <v>0</v>
      </c>
      <c r="F14" s="88">
        <v>0</v>
      </c>
      <c r="G14" s="89">
        <v>0</v>
      </c>
      <c r="H14" s="90">
        <v>0</v>
      </c>
      <c r="I14" s="101" t="e">
        <f t="shared" si="0"/>
        <v>#DIV/0!</v>
      </c>
      <c r="J14" s="111" t="e">
        <f>F14/E14</f>
        <v>#DIV/0!</v>
      </c>
    </row>
    <row r="15" spans="1:10" s="65" customFormat="1" ht="18.75" customHeight="1">
      <c r="A15" s="76"/>
      <c r="B15" s="103" t="s">
        <v>199</v>
      </c>
      <c r="C15" s="104" t="s">
        <v>184</v>
      </c>
      <c r="D15" s="105" t="s">
        <v>200</v>
      </c>
      <c r="E15" s="106">
        <v>1400000</v>
      </c>
      <c r="F15" s="106">
        <v>0</v>
      </c>
      <c r="G15" s="107">
        <f>SUM(F15/E15)*100</f>
        <v>0</v>
      </c>
      <c r="H15" s="108">
        <v>0</v>
      </c>
      <c r="I15" s="109">
        <f t="shared" si="0"/>
        <v>0</v>
      </c>
      <c r="J15" s="110">
        <v>0</v>
      </c>
    </row>
    <row r="16" spans="1:10" s="65" customFormat="1" ht="21.75" customHeight="1" thickBot="1">
      <c r="A16" s="112"/>
      <c r="B16" s="113" t="s">
        <v>201</v>
      </c>
      <c r="C16" s="114" t="s">
        <v>184</v>
      </c>
      <c r="D16" s="115" t="s">
        <v>202</v>
      </c>
      <c r="E16" s="116">
        <v>22846562.09</v>
      </c>
      <c r="F16" s="116">
        <v>9358587.5600000005</v>
      </c>
      <c r="G16" s="97">
        <f>SUM(F16/E16)*100</f>
        <v>40.962782597808356</v>
      </c>
      <c r="H16" s="98" t="e">
        <f>SUM(F16/#REF!)*100</f>
        <v>#REF!</v>
      </c>
      <c r="I16" s="101">
        <f t="shared" si="0"/>
        <v>40.962782597808356</v>
      </c>
      <c r="J16" s="117">
        <f t="shared" ref="J16:J23" si="1">F16/E16</f>
        <v>0.40962782597808356</v>
      </c>
    </row>
    <row r="17" spans="1:10" s="75" customFormat="1" ht="17.25" customHeight="1">
      <c r="A17" s="66">
        <v>2</v>
      </c>
      <c r="B17" s="67" t="s">
        <v>203</v>
      </c>
      <c r="C17" s="68" t="s">
        <v>204</v>
      </c>
      <c r="D17" s="69" t="s">
        <v>185</v>
      </c>
      <c r="E17" s="118">
        <f>SUM(E18)</f>
        <v>763393.67</v>
      </c>
      <c r="F17" s="118">
        <f>SUM(F18)</f>
        <v>366837.58</v>
      </c>
      <c r="G17" s="71">
        <v>0</v>
      </c>
      <c r="H17" s="72">
        <v>0</v>
      </c>
      <c r="I17" s="73">
        <f t="shared" si="0"/>
        <v>48.05352656382388</v>
      </c>
      <c r="J17" s="119">
        <f t="shared" si="1"/>
        <v>0.48053526563823878</v>
      </c>
    </row>
    <row r="18" spans="1:10" s="65" customFormat="1" ht="19.5" thickBot="1">
      <c r="A18" s="112"/>
      <c r="B18" s="113" t="s">
        <v>205</v>
      </c>
      <c r="C18" s="114" t="s">
        <v>204</v>
      </c>
      <c r="D18" s="115" t="s">
        <v>206</v>
      </c>
      <c r="E18" s="116">
        <v>763393.67</v>
      </c>
      <c r="F18" s="116">
        <v>366837.58</v>
      </c>
      <c r="G18" s="97">
        <v>0</v>
      </c>
      <c r="H18" s="98">
        <v>0</v>
      </c>
      <c r="I18" s="101">
        <f t="shared" si="0"/>
        <v>48.05352656382388</v>
      </c>
      <c r="J18" s="117">
        <f t="shared" si="1"/>
        <v>0.48053526563823878</v>
      </c>
    </row>
    <row r="19" spans="1:10" s="65" customFormat="1" ht="30" customHeight="1">
      <c r="A19" s="66">
        <v>3</v>
      </c>
      <c r="B19" s="120" t="s">
        <v>207</v>
      </c>
      <c r="C19" s="121" t="s">
        <v>206</v>
      </c>
      <c r="D19" s="122" t="s">
        <v>185</v>
      </c>
      <c r="E19" s="123">
        <f>E20+E21+E22</f>
        <v>7093170</v>
      </c>
      <c r="F19" s="123">
        <f>SUM(F20+F21+F22)</f>
        <v>3775127.62</v>
      </c>
      <c r="G19" s="89"/>
      <c r="H19" s="90"/>
      <c r="I19" s="101">
        <f t="shared" si="0"/>
        <v>53.22200962334189</v>
      </c>
      <c r="J19" s="92">
        <f t="shared" si="1"/>
        <v>0.53222009623341893</v>
      </c>
    </row>
    <row r="20" spans="1:10" s="65" customFormat="1" ht="21.75" hidden="1" customHeight="1">
      <c r="A20" s="76"/>
      <c r="B20" s="124" t="s">
        <v>208</v>
      </c>
      <c r="C20" s="104" t="s">
        <v>206</v>
      </c>
      <c r="D20" s="125" t="s">
        <v>192</v>
      </c>
      <c r="E20" s="106">
        <v>0</v>
      </c>
      <c r="F20" s="106">
        <v>0</v>
      </c>
      <c r="G20" s="107"/>
      <c r="H20" s="108"/>
      <c r="I20" s="109" t="e">
        <f t="shared" si="0"/>
        <v>#DIV/0!</v>
      </c>
      <c r="J20" s="110" t="e">
        <f t="shared" si="1"/>
        <v>#DIV/0!</v>
      </c>
    </row>
    <row r="21" spans="1:10" s="65" customFormat="1" ht="48" customHeight="1">
      <c r="A21" s="76"/>
      <c r="B21" s="103" t="s">
        <v>489</v>
      </c>
      <c r="C21" s="105" t="s">
        <v>206</v>
      </c>
      <c r="D21" s="105" t="s">
        <v>221</v>
      </c>
      <c r="E21" s="126">
        <v>6993170</v>
      </c>
      <c r="F21" s="106">
        <v>3721627.62</v>
      </c>
      <c r="G21" s="107"/>
      <c r="H21" s="108"/>
      <c r="I21" s="109">
        <f t="shared" si="0"/>
        <v>53.218034453616895</v>
      </c>
      <c r="J21" s="110">
        <f t="shared" si="1"/>
        <v>0.53218034453616891</v>
      </c>
    </row>
    <row r="22" spans="1:10" s="75" customFormat="1" ht="32.25" thickBot="1">
      <c r="A22" s="112"/>
      <c r="B22" s="127" t="s">
        <v>210</v>
      </c>
      <c r="C22" s="114" t="s">
        <v>206</v>
      </c>
      <c r="D22" s="115" t="s">
        <v>211</v>
      </c>
      <c r="E22" s="116">
        <v>100000</v>
      </c>
      <c r="F22" s="116">
        <v>53500</v>
      </c>
      <c r="G22" s="89"/>
      <c r="H22" s="90"/>
      <c r="I22" s="101">
        <f t="shared" si="0"/>
        <v>53.5</v>
      </c>
      <c r="J22" s="117">
        <f t="shared" si="1"/>
        <v>0.53500000000000003</v>
      </c>
    </row>
    <row r="23" spans="1:10" s="65" customFormat="1" ht="21.75" customHeight="1">
      <c r="A23" s="66">
        <v>4</v>
      </c>
      <c r="B23" s="128" t="s">
        <v>212</v>
      </c>
      <c r="C23" s="68" t="s">
        <v>192</v>
      </c>
      <c r="D23" s="129" t="s">
        <v>185</v>
      </c>
      <c r="E23" s="70">
        <f>SUM(E24:E30)</f>
        <v>108037721.94</v>
      </c>
      <c r="F23" s="70">
        <f>SUM(F25+F28+F29+F30)</f>
        <v>23673534.149999999</v>
      </c>
      <c r="G23" s="130">
        <f>SUM(F23/E23)*100</f>
        <v>21.912285565542906</v>
      </c>
      <c r="H23" s="131">
        <v>0</v>
      </c>
      <c r="I23" s="101">
        <f t="shared" si="0"/>
        <v>21.912285565542906</v>
      </c>
      <c r="J23" s="132">
        <f t="shared" si="1"/>
        <v>0.21912285565542905</v>
      </c>
    </row>
    <row r="24" spans="1:10" s="65" customFormat="1" ht="18" customHeight="1">
      <c r="A24" s="133"/>
      <c r="B24" s="134" t="s">
        <v>214</v>
      </c>
      <c r="C24" s="86" t="s">
        <v>192</v>
      </c>
      <c r="D24" s="104" t="s">
        <v>184</v>
      </c>
      <c r="E24" s="135">
        <v>331554.3</v>
      </c>
      <c r="F24" s="136">
        <v>0</v>
      </c>
      <c r="G24" s="130"/>
      <c r="H24" s="131"/>
      <c r="I24" s="101"/>
      <c r="J24" s="137">
        <f>F24/E24</f>
        <v>0</v>
      </c>
    </row>
    <row r="25" spans="1:10" s="65" customFormat="1" ht="17.25" customHeight="1">
      <c r="A25" s="133"/>
      <c r="B25" s="138" t="s">
        <v>215</v>
      </c>
      <c r="C25" s="104" t="s">
        <v>192</v>
      </c>
      <c r="D25" s="104" t="s">
        <v>194</v>
      </c>
      <c r="E25" s="139">
        <v>522624</v>
      </c>
      <c r="F25" s="136">
        <v>0</v>
      </c>
      <c r="G25" s="140"/>
      <c r="H25" s="141"/>
      <c r="I25" s="109"/>
      <c r="J25" s="142">
        <f>F25/E25</f>
        <v>0</v>
      </c>
    </row>
    <row r="26" spans="1:10" s="65" customFormat="1" ht="18.75" hidden="1" customHeight="1">
      <c r="A26" s="133"/>
      <c r="B26" s="143" t="s">
        <v>216</v>
      </c>
      <c r="C26" s="86" t="s">
        <v>192</v>
      </c>
      <c r="D26" s="86" t="s">
        <v>196</v>
      </c>
      <c r="E26" s="135"/>
      <c r="F26" s="144"/>
      <c r="G26" s="130"/>
      <c r="H26" s="131"/>
      <c r="I26" s="101"/>
      <c r="J26" s="137"/>
    </row>
    <row r="27" spans="1:10" s="65" customFormat="1" ht="22.5" hidden="1" customHeight="1">
      <c r="A27" s="76"/>
      <c r="B27" s="143" t="s">
        <v>217</v>
      </c>
      <c r="C27" s="86" t="s">
        <v>192</v>
      </c>
      <c r="D27" s="86" t="s">
        <v>218</v>
      </c>
      <c r="E27" s="145">
        <v>0</v>
      </c>
      <c r="F27" s="88">
        <v>0</v>
      </c>
      <c r="G27" s="89" t="e">
        <f>SUM(F27/E27)*100</f>
        <v>#DIV/0!</v>
      </c>
      <c r="H27" s="90">
        <v>0</v>
      </c>
      <c r="I27" s="101" t="e">
        <f>SUM(F27/E27*100)</f>
        <v>#DIV/0!</v>
      </c>
      <c r="J27" s="137"/>
    </row>
    <row r="28" spans="1:10" s="65" customFormat="1" ht="22.5" customHeight="1">
      <c r="A28" s="76"/>
      <c r="B28" s="143" t="s">
        <v>219</v>
      </c>
      <c r="C28" s="86" t="s">
        <v>192</v>
      </c>
      <c r="D28" s="86" t="s">
        <v>209</v>
      </c>
      <c r="E28" s="145">
        <v>102538884.64</v>
      </c>
      <c r="F28" s="88">
        <v>22865518.149999999</v>
      </c>
      <c r="G28" s="89">
        <f>SUM(F28/E28)*100</f>
        <v>22.299363046787278</v>
      </c>
      <c r="H28" s="90">
        <v>0</v>
      </c>
      <c r="I28" s="101">
        <f>SUM(F28/E28*100)</f>
        <v>22.299363046787278</v>
      </c>
      <c r="J28" s="137">
        <f t="shared" ref="J28:J36" si="2">F28/E28</f>
        <v>0.22299363046787279</v>
      </c>
    </row>
    <row r="29" spans="1:10" s="65" customFormat="1" ht="22.5" customHeight="1">
      <c r="A29" s="76"/>
      <c r="B29" s="138" t="s">
        <v>220</v>
      </c>
      <c r="C29" s="104" t="s">
        <v>192</v>
      </c>
      <c r="D29" s="104" t="s">
        <v>221</v>
      </c>
      <c r="E29" s="126">
        <v>1444659</v>
      </c>
      <c r="F29" s="106">
        <v>571866</v>
      </c>
      <c r="G29" s="107"/>
      <c r="H29" s="108"/>
      <c r="I29" s="109"/>
      <c r="J29" s="142">
        <f t="shared" si="2"/>
        <v>0.39584843205213133</v>
      </c>
    </row>
    <row r="30" spans="1:10" s="75" customFormat="1" ht="32.25" thickBot="1">
      <c r="A30" s="112"/>
      <c r="B30" s="146" t="s">
        <v>222</v>
      </c>
      <c r="C30" s="114" t="s">
        <v>192</v>
      </c>
      <c r="D30" s="114" t="s">
        <v>223</v>
      </c>
      <c r="E30" s="147">
        <v>3200000</v>
      </c>
      <c r="F30" s="116">
        <v>236150</v>
      </c>
      <c r="G30" s="97">
        <f>SUM(F30/E30)*100</f>
        <v>7.3796875000000002</v>
      </c>
      <c r="H30" s="98" t="e">
        <f>SUM(F30/#REF!)*100</f>
        <v>#REF!</v>
      </c>
      <c r="I30" s="101">
        <f t="shared" ref="I30:I35" si="3">SUM(F30/E30*100)</f>
        <v>7.3796875000000002</v>
      </c>
      <c r="J30" s="148">
        <f t="shared" si="2"/>
        <v>7.3796874999999998E-2</v>
      </c>
    </row>
    <row r="31" spans="1:10" s="65" customFormat="1" ht="21.75" customHeight="1">
      <c r="A31" s="66">
        <v>5</v>
      </c>
      <c r="B31" s="120" t="s">
        <v>224</v>
      </c>
      <c r="C31" s="129" t="s">
        <v>194</v>
      </c>
      <c r="D31" s="149" t="s">
        <v>185</v>
      </c>
      <c r="E31" s="150">
        <f>SUM(E32:E35)</f>
        <v>163292402.83000001</v>
      </c>
      <c r="F31" s="150">
        <f>F32+F33+F34+F35</f>
        <v>17341181.649999999</v>
      </c>
      <c r="G31" s="151">
        <f>SUM(F31/E31)*100</f>
        <v>10.619711235466053</v>
      </c>
      <c r="H31" s="152" t="e">
        <f>SUM(F31/#REF!)*100</f>
        <v>#REF!</v>
      </c>
      <c r="I31" s="101">
        <f t="shared" si="3"/>
        <v>10.619711235466053</v>
      </c>
      <c r="J31" s="153">
        <f t="shared" si="2"/>
        <v>0.10619711235466053</v>
      </c>
    </row>
    <row r="32" spans="1:10" s="65" customFormat="1" ht="21.75" customHeight="1">
      <c r="A32" s="76"/>
      <c r="B32" s="124" t="s">
        <v>225</v>
      </c>
      <c r="C32" s="104" t="s">
        <v>194</v>
      </c>
      <c r="D32" s="125" t="s">
        <v>184</v>
      </c>
      <c r="E32" s="154">
        <v>8737282.4600000009</v>
      </c>
      <c r="F32" s="106">
        <v>680136.58</v>
      </c>
      <c r="G32" s="155">
        <v>0</v>
      </c>
      <c r="H32" s="108">
        <v>0</v>
      </c>
      <c r="I32" s="109">
        <f t="shared" si="3"/>
        <v>7.7843034503430708</v>
      </c>
      <c r="J32" s="142">
        <f t="shared" si="2"/>
        <v>7.7843034503430705E-2</v>
      </c>
    </row>
    <row r="33" spans="1:10" s="65" customFormat="1" ht="21.75" customHeight="1">
      <c r="A33" s="76"/>
      <c r="B33" s="54" t="s">
        <v>226</v>
      </c>
      <c r="C33" s="86" t="s">
        <v>194</v>
      </c>
      <c r="D33" s="156" t="s">
        <v>204</v>
      </c>
      <c r="E33" s="157">
        <v>109384744.19</v>
      </c>
      <c r="F33" s="88">
        <v>3494879.07</v>
      </c>
      <c r="G33" s="91">
        <f>SUM(F33/E33)*100</f>
        <v>3.1950333621747444</v>
      </c>
      <c r="H33" s="90" t="e">
        <f>SUM(F33/#REF!)*100</f>
        <v>#REF!</v>
      </c>
      <c r="I33" s="101">
        <f t="shared" si="3"/>
        <v>3.1950333621747444</v>
      </c>
      <c r="J33" s="137">
        <f t="shared" si="2"/>
        <v>3.1950333621747443E-2</v>
      </c>
    </row>
    <row r="34" spans="1:10" s="65" customFormat="1" ht="21.75" customHeight="1">
      <c r="A34" s="76"/>
      <c r="B34" s="103" t="s">
        <v>227</v>
      </c>
      <c r="C34" s="105" t="s">
        <v>194</v>
      </c>
      <c r="D34" s="105" t="s">
        <v>206</v>
      </c>
      <c r="E34" s="158">
        <v>20215932.18</v>
      </c>
      <c r="F34" s="106">
        <v>2035301.56</v>
      </c>
      <c r="G34" s="155">
        <f>SUM(F34/E34)*100</f>
        <v>10.067809596302277</v>
      </c>
      <c r="H34" s="108"/>
      <c r="I34" s="109">
        <f t="shared" si="3"/>
        <v>10.067809596302277</v>
      </c>
      <c r="J34" s="142">
        <f t="shared" si="2"/>
        <v>0.10067809596302277</v>
      </c>
    </row>
    <row r="35" spans="1:10" s="65" customFormat="1" ht="36.75" customHeight="1" thickBot="1">
      <c r="A35" s="112"/>
      <c r="B35" s="127" t="s">
        <v>228</v>
      </c>
      <c r="C35" s="114" t="s">
        <v>194</v>
      </c>
      <c r="D35" s="159" t="s">
        <v>194</v>
      </c>
      <c r="E35" s="160">
        <v>24954444</v>
      </c>
      <c r="F35" s="116">
        <v>11130864.439999999</v>
      </c>
      <c r="G35" s="91">
        <f>SUM(F35/E35)*100</f>
        <v>44.604738298316718</v>
      </c>
      <c r="H35" s="90"/>
      <c r="I35" s="101">
        <f t="shared" si="3"/>
        <v>44.604738298316718</v>
      </c>
      <c r="J35" s="148">
        <f t="shared" si="2"/>
        <v>0.44604738298316721</v>
      </c>
    </row>
    <row r="36" spans="1:10" s="65" customFormat="1" ht="21.75" customHeight="1">
      <c r="A36" s="76">
        <v>6</v>
      </c>
      <c r="B36" s="161" t="s">
        <v>229</v>
      </c>
      <c r="C36" s="129" t="s">
        <v>196</v>
      </c>
      <c r="D36" s="121" t="s">
        <v>185</v>
      </c>
      <c r="E36" s="123">
        <f>SUM(E37:E38)</f>
        <v>11688742.08</v>
      </c>
      <c r="F36" s="162">
        <f>SUM(F37:F38)</f>
        <v>0</v>
      </c>
      <c r="G36" s="91"/>
      <c r="H36" s="90"/>
      <c r="I36" s="101"/>
      <c r="J36" s="153">
        <f t="shared" si="2"/>
        <v>0</v>
      </c>
    </row>
    <row r="37" spans="1:10" s="65" customFormat="1" ht="21" customHeight="1">
      <c r="A37" s="163"/>
      <c r="B37" s="103" t="s">
        <v>285</v>
      </c>
      <c r="C37" s="104" t="s">
        <v>196</v>
      </c>
      <c r="D37" s="104" t="s">
        <v>206</v>
      </c>
      <c r="E37" s="106">
        <v>8500742</v>
      </c>
      <c r="F37" s="106">
        <v>0</v>
      </c>
      <c r="G37" s="91"/>
      <c r="H37" s="90"/>
      <c r="I37" s="101"/>
      <c r="J37" s="164">
        <v>0</v>
      </c>
    </row>
    <row r="38" spans="1:10" s="65" customFormat="1" ht="31.5" customHeight="1" thickBot="1">
      <c r="A38" s="76"/>
      <c r="B38" s="54" t="s">
        <v>230</v>
      </c>
      <c r="C38" s="86" t="s">
        <v>196</v>
      </c>
      <c r="D38" s="114" t="s">
        <v>194</v>
      </c>
      <c r="E38" s="116">
        <v>3188000.08</v>
      </c>
      <c r="F38" s="116">
        <v>0</v>
      </c>
      <c r="G38" s="91"/>
      <c r="H38" s="90"/>
      <c r="I38" s="101"/>
      <c r="J38" s="148">
        <f t="shared" ref="J38:J48" si="4">F38/E38</f>
        <v>0</v>
      </c>
    </row>
    <row r="39" spans="1:10" s="75" customFormat="1" ht="21.75" customHeight="1">
      <c r="A39" s="66">
        <v>7</v>
      </c>
      <c r="B39" s="120" t="s">
        <v>231</v>
      </c>
      <c r="C39" s="121" t="s">
        <v>198</v>
      </c>
      <c r="D39" s="121" t="s">
        <v>185</v>
      </c>
      <c r="E39" s="150">
        <f>SUM(E40:E45)</f>
        <v>615836670.49000001</v>
      </c>
      <c r="F39" s="150">
        <f>F40+F41+F42+F43+F44+F45</f>
        <v>268312670.28</v>
      </c>
      <c r="G39" s="165">
        <f>SUM(F39/E39)*100</f>
        <v>43.568803732735311</v>
      </c>
      <c r="H39" s="152" t="e">
        <f>SUM(F39/#REF!)*100</f>
        <v>#REF!</v>
      </c>
      <c r="I39" s="101">
        <f>SUM(F39/E39*100)</f>
        <v>43.568803732735311</v>
      </c>
      <c r="J39" s="153">
        <f t="shared" si="4"/>
        <v>0.43568803732735312</v>
      </c>
    </row>
    <row r="40" spans="1:10" s="65" customFormat="1" ht="18.75">
      <c r="A40" s="133"/>
      <c r="B40" s="138" t="s">
        <v>232</v>
      </c>
      <c r="C40" s="104" t="s">
        <v>198</v>
      </c>
      <c r="D40" s="104" t="s">
        <v>184</v>
      </c>
      <c r="E40" s="166">
        <v>211473837.38999999</v>
      </c>
      <c r="F40" s="136">
        <v>72065927.719999999</v>
      </c>
      <c r="G40" s="107">
        <f>SUM(F40/E40)*100</f>
        <v>34.077940141170295</v>
      </c>
      <c r="H40" s="108" t="e">
        <f>SUM(F40/#REF!)*100</f>
        <v>#REF!</v>
      </c>
      <c r="I40" s="109">
        <f>SUM(F40/E40*100)</f>
        <v>34.077940141170295</v>
      </c>
      <c r="J40" s="142">
        <f t="shared" si="4"/>
        <v>0.34077940141170293</v>
      </c>
    </row>
    <row r="41" spans="1:10" s="65" customFormat="1" ht="16.5" customHeight="1">
      <c r="A41" s="76"/>
      <c r="B41" s="54" t="s">
        <v>233</v>
      </c>
      <c r="C41" s="86" t="s">
        <v>198</v>
      </c>
      <c r="D41" s="86" t="s">
        <v>204</v>
      </c>
      <c r="E41" s="167">
        <v>330330598.08999997</v>
      </c>
      <c r="F41" s="88">
        <v>158344752.65000001</v>
      </c>
      <c r="G41" s="89">
        <f>SUM(F41/E41)*100</f>
        <v>47.935236264991204</v>
      </c>
      <c r="H41" s="91" t="e">
        <f>SUM(F41/#REF!)*100</f>
        <v>#REF!</v>
      </c>
      <c r="I41" s="101">
        <f>SUM(F41/E41*100)</f>
        <v>47.935236264991204</v>
      </c>
      <c r="J41" s="137">
        <f t="shared" si="4"/>
        <v>0.47935236264991204</v>
      </c>
    </row>
    <row r="42" spans="1:10" s="65" customFormat="1" ht="18.75">
      <c r="A42" s="76"/>
      <c r="B42" s="124" t="s">
        <v>234</v>
      </c>
      <c r="C42" s="104" t="s">
        <v>198</v>
      </c>
      <c r="D42" s="104" t="s">
        <v>206</v>
      </c>
      <c r="E42" s="168">
        <v>47953929.670000002</v>
      </c>
      <c r="F42" s="106">
        <v>25459365.41</v>
      </c>
      <c r="G42" s="107"/>
      <c r="H42" s="155"/>
      <c r="I42" s="109"/>
      <c r="J42" s="142">
        <f t="shared" si="4"/>
        <v>0.530913015579772</v>
      </c>
    </row>
    <row r="43" spans="1:10" s="65" customFormat="1" ht="33" customHeight="1">
      <c r="A43" s="76"/>
      <c r="B43" s="54" t="s">
        <v>235</v>
      </c>
      <c r="C43" s="86" t="s">
        <v>198</v>
      </c>
      <c r="D43" s="86" t="s">
        <v>194</v>
      </c>
      <c r="E43" s="167">
        <v>456247.87</v>
      </c>
      <c r="F43" s="88">
        <v>53280</v>
      </c>
      <c r="G43" s="89">
        <v>0</v>
      </c>
      <c r="H43" s="91">
        <v>0</v>
      </c>
      <c r="I43" s="101">
        <f t="shared" ref="I43:I61" si="5">SUM(F43/E43*100)</f>
        <v>11.677862737200286</v>
      </c>
      <c r="J43" s="137">
        <f t="shared" si="4"/>
        <v>0.11677862737200286</v>
      </c>
    </row>
    <row r="44" spans="1:10" s="65" customFormat="1" ht="18.75">
      <c r="A44" s="76"/>
      <c r="B44" s="124" t="s">
        <v>236</v>
      </c>
      <c r="C44" s="104" t="s">
        <v>198</v>
      </c>
      <c r="D44" s="104" t="s">
        <v>198</v>
      </c>
      <c r="E44" s="168">
        <v>3897695.6</v>
      </c>
      <c r="F44" s="106">
        <v>2010345.68</v>
      </c>
      <c r="G44" s="107">
        <v>0</v>
      </c>
      <c r="H44" s="155">
        <v>0</v>
      </c>
      <c r="I44" s="109">
        <f t="shared" si="5"/>
        <v>51.577800996055203</v>
      </c>
      <c r="J44" s="142">
        <f t="shared" si="4"/>
        <v>0.51577800996055201</v>
      </c>
    </row>
    <row r="45" spans="1:10" s="75" customFormat="1" ht="23.25" customHeight="1" thickBot="1">
      <c r="A45" s="112"/>
      <c r="B45" s="169" t="s">
        <v>237</v>
      </c>
      <c r="C45" s="114" t="s">
        <v>198</v>
      </c>
      <c r="D45" s="114" t="s">
        <v>209</v>
      </c>
      <c r="E45" s="170">
        <v>21724361.870000001</v>
      </c>
      <c r="F45" s="116">
        <v>10378998.82</v>
      </c>
      <c r="G45" s="97">
        <v>0</v>
      </c>
      <c r="H45" s="98">
        <v>0</v>
      </c>
      <c r="I45" s="101">
        <f t="shared" si="5"/>
        <v>47.775851286719522</v>
      </c>
      <c r="J45" s="164">
        <f t="shared" si="4"/>
        <v>0.47775851286719523</v>
      </c>
    </row>
    <row r="46" spans="1:10" s="65" customFormat="1" ht="21" customHeight="1">
      <c r="A46" s="66">
        <v>8</v>
      </c>
      <c r="B46" s="171" t="s">
        <v>238</v>
      </c>
      <c r="C46" s="121" t="s">
        <v>218</v>
      </c>
      <c r="D46" s="172" t="s">
        <v>185</v>
      </c>
      <c r="E46" s="150">
        <f>SUM(E47:E48)</f>
        <v>54802791.789999999</v>
      </c>
      <c r="F46" s="150">
        <f>SUM(F47:F48)</f>
        <v>26241784.879999999</v>
      </c>
      <c r="G46" s="130">
        <f t="shared" ref="G46:G61" si="6">SUM(F46/E46)*100</f>
        <v>47.884029303756023</v>
      </c>
      <c r="H46" s="131" t="e">
        <f>SUM(F46/#REF!)*100</f>
        <v>#REF!</v>
      </c>
      <c r="I46" s="101">
        <f t="shared" si="5"/>
        <v>47.884029303756023</v>
      </c>
      <c r="J46" s="132">
        <f t="shared" si="4"/>
        <v>0.47884029303756021</v>
      </c>
    </row>
    <row r="47" spans="1:10" s="65" customFormat="1" ht="23.25" customHeight="1">
      <c r="A47" s="93"/>
      <c r="B47" s="124" t="s">
        <v>239</v>
      </c>
      <c r="C47" s="173" t="s">
        <v>218</v>
      </c>
      <c r="D47" s="173" t="s">
        <v>184</v>
      </c>
      <c r="E47" s="106">
        <v>52105813.789999999</v>
      </c>
      <c r="F47" s="106">
        <v>25461421.050000001</v>
      </c>
      <c r="G47" s="107">
        <f t="shared" si="6"/>
        <v>48.864837142005221</v>
      </c>
      <c r="H47" s="108" t="e">
        <f>SUM(F47/#REF!)*100</f>
        <v>#REF!</v>
      </c>
      <c r="I47" s="109">
        <f t="shared" si="5"/>
        <v>48.864837142005221</v>
      </c>
      <c r="J47" s="142">
        <f t="shared" si="4"/>
        <v>0.48864837142005224</v>
      </c>
    </row>
    <row r="48" spans="1:10" s="75" customFormat="1" ht="33" customHeight="1" thickBot="1">
      <c r="A48" s="112"/>
      <c r="B48" s="174" t="s">
        <v>240</v>
      </c>
      <c r="C48" s="175" t="s">
        <v>218</v>
      </c>
      <c r="D48" s="175" t="s">
        <v>192</v>
      </c>
      <c r="E48" s="116">
        <v>2696978</v>
      </c>
      <c r="F48" s="116">
        <v>780363.83</v>
      </c>
      <c r="G48" s="97">
        <f t="shared" si="6"/>
        <v>28.934749560433936</v>
      </c>
      <c r="H48" s="98" t="e">
        <f>SUM(F48/#REF!)*100</f>
        <v>#REF!</v>
      </c>
      <c r="I48" s="101">
        <f t="shared" si="5"/>
        <v>28.934749560433936</v>
      </c>
      <c r="J48" s="137">
        <f t="shared" si="4"/>
        <v>0.28934749560433937</v>
      </c>
    </row>
    <row r="49" spans="1:12" s="65" customFormat="1" ht="18.75" hidden="1" customHeight="1">
      <c r="A49" s="66">
        <v>9</v>
      </c>
      <c r="B49" s="171" t="s">
        <v>241</v>
      </c>
      <c r="C49" s="121" t="s">
        <v>242</v>
      </c>
      <c r="D49" s="172" t="s">
        <v>213</v>
      </c>
      <c r="E49" s="150">
        <f>SUM(E50)</f>
        <v>0</v>
      </c>
      <c r="F49" s="176">
        <f>SUM(F50)</f>
        <v>0</v>
      </c>
      <c r="G49" s="165" t="e">
        <f t="shared" si="6"/>
        <v>#DIV/0!</v>
      </c>
      <c r="H49" s="152" t="e">
        <f>SUM(F49/#REF!)*100</f>
        <v>#REF!</v>
      </c>
      <c r="I49" s="101" t="e">
        <f t="shared" si="5"/>
        <v>#DIV/0!</v>
      </c>
      <c r="J49" s="153"/>
    </row>
    <row r="50" spans="1:12" s="75" customFormat="1" ht="23.25" hidden="1" customHeight="1">
      <c r="A50" s="76"/>
      <c r="B50" s="85" t="s">
        <v>243</v>
      </c>
      <c r="C50" s="86" t="s">
        <v>242</v>
      </c>
      <c r="D50" s="87" t="s">
        <v>209</v>
      </c>
      <c r="E50" s="88"/>
      <c r="F50" s="177"/>
      <c r="G50" s="97" t="e">
        <f t="shared" si="6"/>
        <v>#DIV/0!</v>
      </c>
      <c r="H50" s="98" t="e">
        <f>SUM(F50/#REF!)*100</f>
        <v>#REF!</v>
      </c>
      <c r="I50" s="101" t="e">
        <f t="shared" si="5"/>
        <v>#DIV/0!</v>
      </c>
      <c r="J50" s="153"/>
    </row>
    <row r="51" spans="1:12" s="65" customFormat="1" ht="21" customHeight="1">
      <c r="A51" s="66">
        <v>9</v>
      </c>
      <c r="B51" s="171" t="s">
        <v>244</v>
      </c>
      <c r="C51" s="121">
        <v>10</v>
      </c>
      <c r="D51" s="121" t="s">
        <v>185</v>
      </c>
      <c r="E51" s="150">
        <f>SUM(E52:E55)</f>
        <v>10923911.27</v>
      </c>
      <c r="F51" s="150">
        <f>SUM(F52:F55)</f>
        <v>3462512.4</v>
      </c>
      <c r="G51" s="130">
        <f t="shared" si="6"/>
        <v>31.696636071266809</v>
      </c>
      <c r="H51" s="131" t="e">
        <f>SUM(F51/#REF!)*100</f>
        <v>#REF!</v>
      </c>
      <c r="I51" s="101">
        <f t="shared" si="5"/>
        <v>31.696636071266809</v>
      </c>
      <c r="J51" s="74">
        <f t="shared" ref="J51:J57" si="7">F51/E51</f>
        <v>0.31696636071266809</v>
      </c>
    </row>
    <row r="52" spans="1:12" s="65" customFormat="1" ht="18.75" customHeight="1">
      <c r="A52" s="76"/>
      <c r="B52" s="134" t="s">
        <v>245</v>
      </c>
      <c r="C52" s="104">
        <v>10</v>
      </c>
      <c r="D52" s="104" t="s">
        <v>184</v>
      </c>
      <c r="E52" s="106">
        <v>1000000</v>
      </c>
      <c r="F52" s="106">
        <v>448092.19</v>
      </c>
      <c r="G52" s="107">
        <f t="shared" si="6"/>
        <v>44.809218999999999</v>
      </c>
      <c r="H52" s="108" t="e">
        <f>SUM(F52/#REF!)*100</f>
        <v>#REF!</v>
      </c>
      <c r="I52" s="109">
        <f t="shared" si="5"/>
        <v>44.809218999999999</v>
      </c>
      <c r="J52" s="110">
        <f t="shared" si="7"/>
        <v>0.44809219</v>
      </c>
    </row>
    <row r="53" spans="1:12" s="65" customFormat="1" ht="20.25" customHeight="1">
      <c r="A53" s="76"/>
      <c r="B53" s="85" t="s">
        <v>246</v>
      </c>
      <c r="C53" s="86">
        <v>10</v>
      </c>
      <c r="D53" s="86" t="s">
        <v>206</v>
      </c>
      <c r="E53" s="88">
        <v>3301562</v>
      </c>
      <c r="F53" s="88">
        <v>210000</v>
      </c>
      <c r="G53" s="89">
        <f t="shared" si="6"/>
        <v>6.3606256674870867</v>
      </c>
      <c r="H53" s="90" t="e">
        <f>SUM(F53/#REF!)*100</f>
        <v>#REF!</v>
      </c>
      <c r="I53" s="101">
        <f t="shared" si="5"/>
        <v>6.3606256674870867</v>
      </c>
      <c r="J53" s="102">
        <f t="shared" si="7"/>
        <v>6.3606256674870867E-2</v>
      </c>
    </row>
    <row r="54" spans="1:12" s="65" customFormat="1" ht="18.75">
      <c r="A54" s="76"/>
      <c r="B54" s="103" t="s">
        <v>247</v>
      </c>
      <c r="C54" s="104">
        <v>10</v>
      </c>
      <c r="D54" s="104" t="s">
        <v>192</v>
      </c>
      <c r="E54" s="106">
        <v>5922349.2699999996</v>
      </c>
      <c r="F54" s="106">
        <v>2591777.21</v>
      </c>
      <c r="G54" s="107">
        <f t="shared" si="6"/>
        <v>43.762653836186196</v>
      </c>
      <c r="H54" s="108" t="e">
        <f>SUM(F54/#REF!)*100</f>
        <v>#REF!</v>
      </c>
      <c r="I54" s="109">
        <f t="shared" si="5"/>
        <v>43.762653836186196</v>
      </c>
      <c r="J54" s="110">
        <f t="shared" si="7"/>
        <v>0.43762653836186194</v>
      </c>
    </row>
    <row r="55" spans="1:12" s="65" customFormat="1" ht="19.5" thickBot="1">
      <c r="A55" s="112"/>
      <c r="B55" s="113" t="s">
        <v>248</v>
      </c>
      <c r="C55" s="114">
        <v>10</v>
      </c>
      <c r="D55" s="114" t="s">
        <v>196</v>
      </c>
      <c r="E55" s="116">
        <v>700000</v>
      </c>
      <c r="F55" s="116">
        <v>212643</v>
      </c>
      <c r="G55" s="89">
        <f t="shared" si="6"/>
        <v>30.377571428571425</v>
      </c>
      <c r="H55" s="90"/>
      <c r="I55" s="101">
        <f t="shared" si="5"/>
        <v>30.377571428571425</v>
      </c>
      <c r="J55" s="117">
        <f t="shared" si="7"/>
        <v>0.30377571428571426</v>
      </c>
    </row>
    <row r="56" spans="1:12" s="65" customFormat="1" ht="18.75">
      <c r="A56" s="66">
        <v>10</v>
      </c>
      <c r="B56" s="67" t="s">
        <v>249</v>
      </c>
      <c r="C56" s="178">
        <v>11</v>
      </c>
      <c r="D56" s="179" t="s">
        <v>185</v>
      </c>
      <c r="E56" s="118">
        <f>SUM(E57:E58)</f>
        <v>1680000</v>
      </c>
      <c r="F56" s="118">
        <f>F57</f>
        <v>522750</v>
      </c>
      <c r="G56" s="71">
        <f t="shared" si="6"/>
        <v>31.116071428571431</v>
      </c>
      <c r="H56" s="72" t="e">
        <f>SUM(G56/#REF!)*100</f>
        <v>#REF!</v>
      </c>
      <c r="I56" s="73">
        <f t="shared" si="5"/>
        <v>31.116071428571431</v>
      </c>
      <c r="J56" s="74">
        <f t="shared" si="7"/>
        <v>0.31116071428571429</v>
      </c>
    </row>
    <row r="57" spans="1:12" s="75" customFormat="1" ht="23.25" customHeight="1" thickBot="1">
      <c r="A57" s="76"/>
      <c r="B57" s="180" t="s">
        <v>250</v>
      </c>
      <c r="C57" s="181">
        <v>11</v>
      </c>
      <c r="D57" s="182" t="s">
        <v>184</v>
      </c>
      <c r="E57" s="88">
        <v>1680000</v>
      </c>
      <c r="F57" s="88">
        <v>522750</v>
      </c>
      <c r="G57" s="183">
        <f t="shared" si="6"/>
        <v>31.116071428571431</v>
      </c>
      <c r="H57" s="184" t="e">
        <f>SUM(G57/#REF!)*100</f>
        <v>#REF!</v>
      </c>
      <c r="I57" s="101">
        <f t="shared" si="5"/>
        <v>31.116071428571431</v>
      </c>
      <c r="J57" s="117">
        <f t="shared" si="7"/>
        <v>0.31116071428571429</v>
      </c>
    </row>
    <row r="58" spans="1:12" s="75" customFormat="1" ht="27" hidden="1" customHeight="1">
      <c r="A58" s="112"/>
      <c r="B58" s="185" t="s">
        <v>251</v>
      </c>
      <c r="C58" s="186">
        <v>11</v>
      </c>
      <c r="D58" s="187" t="s">
        <v>188</v>
      </c>
      <c r="E58" s="116"/>
      <c r="F58" s="188"/>
      <c r="G58" s="89" t="e">
        <f t="shared" si="6"/>
        <v>#DIV/0!</v>
      </c>
      <c r="H58" s="90"/>
      <c r="I58" s="101" t="e">
        <f t="shared" si="5"/>
        <v>#DIV/0!</v>
      </c>
      <c r="J58" s="92"/>
    </row>
    <row r="59" spans="1:12" s="65" customFormat="1" ht="47.25">
      <c r="A59" s="66">
        <v>11</v>
      </c>
      <c r="B59" s="67" t="s">
        <v>252</v>
      </c>
      <c r="C59" s="189" t="s">
        <v>211</v>
      </c>
      <c r="D59" s="68" t="s">
        <v>185</v>
      </c>
      <c r="E59" s="190">
        <f>SUM(E60:E62)</f>
        <v>4793853</v>
      </c>
      <c r="F59" s="190">
        <f>SUM(F60:F62)</f>
        <v>2396900</v>
      </c>
      <c r="G59" s="191">
        <f t="shared" si="6"/>
        <v>49.999447208748371</v>
      </c>
      <c r="H59" s="192" t="e">
        <f>SUM(F59/#REF!)*100</f>
        <v>#REF!</v>
      </c>
      <c r="I59" s="73">
        <f t="shared" si="5"/>
        <v>49.999447208748371</v>
      </c>
      <c r="J59" s="119">
        <f>F59/E59</f>
        <v>0.49999447208748371</v>
      </c>
    </row>
    <row r="60" spans="1:12" s="65" customFormat="1" ht="48" customHeight="1">
      <c r="A60" s="76"/>
      <c r="B60" s="103" t="s">
        <v>253</v>
      </c>
      <c r="C60" s="193" t="s">
        <v>211</v>
      </c>
      <c r="D60" s="104" t="s">
        <v>184</v>
      </c>
      <c r="E60" s="157">
        <v>4793853</v>
      </c>
      <c r="F60" s="154">
        <v>2396900</v>
      </c>
      <c r="G60" s="194">
        <f t="shared" si="6"/>
        <v>49.999447208748371</v>
      </c>
      <c r="H60" s="195" t="e">
        <f>SUM(F60/#REF!)*100</f>
        <v>#REF!</v>
      </c>
      <c r="I60" s="101">
        <f t="shared" si="5"/>
        <v>49.999447208748371</v>
      </c>
      <c r="J60" s="196">
        <f>F60/E60</f>
        <v>0.49999447208748371</v>
      </c>
    </row>
    <row r="61" spans="1:12" s="65" customFormat="1" ht="47.25" hidden="1">
      <c r="A61" s="76"/>
      <c r="B61" s="54" t="s">
        <v>254</v>
      </c>
      <c r="C61" s="193" t="s">
        <v>211</v>
      </c>
      <c r="D61" s="193" t="s">
        <v>206</v>
      </c>
      <c r="E61" s="157"/>
      <c r="F61" s="197"/>
      <c r="G61" s="198" t="e">
        <f t="shared" si="6"/>
        <v>#DIV/0!</v>
      </c>
      <c r="H61" s="199" t="e">
        <f>SUM(F61/#REF!)*100</f>
        <v>#REF!</v>
      </c>
      <c r="I61" s="101" t="e">
        <f t="shared" si="5"/>
        <v>#DIV/0!</v>
      </c>
      <c r="J61" s="92"/>
    </row>
    <row r="62" spans="1:12" s="65" customFormat="1" ht="31.5" customHeight="1" thickBot="1">
      <c r="A62" s="76"/>
      <c r="B62" s="54" t="s">
        <v>255</v>
      </c>
      <c r="C62" s="200" t="s">
        <v>211</v>
      </c>
      <c r="D62" s="193" t="s">
        <v>206</v>
      </c>
      <c r="E62" s="201">
        <v>0</v>
      </c>
      <c r="F62" s="160">
        <v>0</v>
      </c>
      <c r="G62" s="198"/>
      <c r="H62" s="199"/>
      <c r="I62" s="101"/>
      <c r="J62" s="202" t="e">
        <f>F62/E62</f>
        <v>#DIV/0!</v>
      </c>
    </row>
    <row r="63" spans="1:12" s="75" customFormat="1" ht="18" customHeight="1" thickBot="1">
      <c r="A63" s="203"/>
      <c r="B63" s="204" t="s">
        <v>256</v>
      </c>
      <c r="C63" s="205"/>
      <c r="D63" s="205"/>
      <c r="E63" s="206">
        <f>SUM(E59+E56+E51+E49+E46+E39+E31+E23+E19+E17+E8+E36)</f>
        <v>1046269424.66</v>
      </c>
      <c r="F63" s="206">
        <f>SUM(F8+F17+F19+F23+F31+F36+F39+F46+F51+F56+F59)</f>
        <v>375451562.86000001</v>
      </c>
      <c r="G63" s="71">
        <f>SUM(F63/E63)*100</f>
        <v>35.884787800428015</v>
      </c>
      <c r="H63" s="72" t="e">
        <f>SUM(F63/#REF!)*100</f>
        <v>#REF!</v>
      </c>
      <c r="I63" s="101">
        <f>SUM(F63/E63*100)</f>
        <v>35.884787800428015</v>
      </c>
      <c r="J63" s="207">
        <f>F63/E63</f>
        <v>0.35884787800428014</v>
      </c>
      <c r="L63" s="208"/>
    </row>
    <row r="64" spans="1:12" s="75" customFormat="1" ht="21" customHeight="1" thickBot="1">
      <c r="A64" s="209"/>
      <c r="B64" s="210" t="s">
        <v>257</v>
      </c>
      <c r="C64" s="211"/>
      <c r="D64" s="211"/>
      <c r="E64" s="212">
        <f>ДОХОДЫ!D10-'расходы '!E63</f>
        <v>-42387167.25</v>
      </c>
      <c r="F64" s="213">
        <f>ДОХОДЫ!E10-'расходы '!F63</f>
        <v>59761648.730000019</v>
      </c>
      <c r="G64" s="214"/>
      <c r="H64" s="215"/>
      <c r="I64" s="216"/>
      <c r="J64" s="207"/>
    </row>
    <row r="65" spans="1:10" s="65" customFormat="1" ht="14.1" customHeight="1">
      <c r="A65" s="53"/>
      <c r="B65" s="161"/>
      <c r="C65" s="217"/>
      <c r="D65" s="217"/>
      <c r="E65" s="218"/>
      <c r="F65" s="218"/>
      <c r="G65" s="219" t="e">
        <f>SUM(F65/E65)*100</f>
        <v>#DIV/0!</v>
      </c>
      <c r="H65" s="220" t="e">
        <f>SUM(F65/#REF!)*100</f>
        <v>#REF!</v>
      </c>
      <c r="I65" s="221"/>
      <c r="J65" s="222"/>
    </row>
    <row r="66" spans="1:10" s="65" customFormat="1" ht="21" customHeight="1">
      <c r="A66" s="223"/>
      <c r="B66" s="224"/>
      <c r="C66" s="225"/>
      <c r="D66" s="225"/>
      <c r="E66" s="226"/>
      <c r="F66" s="227"/>
      <c r="G66" s="228"/>
      <c r="H66" s="228"/>
      <c r="I66" s="228"/>
      <c r="J66" s="229"/>
    </row>
    <row r="67" spans="1:10" s="65" customFormat="1" ht="18.75">
      <c r="A67" s="223"/>
      <c r="B67" s="224"/>
      <c r="C67" s="225"/>
      <c r="D67" s="225"/>
      <c r="E67" s="226"/>
      <c r="F67" s="226"/>
      <c r="G67" s="228"/>
      <c r="H67" s="228"/>
      <c r="I67" s="228"/>
      <c r="J67" s="229"/>
    </row>
    <row r="68" spans="1:10" s="65" customFormat="1" ht="18.75">
      <c r="A68" s="230"/>
      <c r="B68" s="230"/>
      <c r="C68" s="230"/>
      <c r="D68" s="230"/>
      <c r="E68" s="231"/>
      <c r="F68" s="231"/>
      <c r="G68" s="230"/>
      <c r="H68" s="230"/>
      <c r="I68" s="230"/>
      <c r="J68" s="232"/>
    </row>
    <row r="69" spans="1:10" s="51" customFormat="1" ht="12.75">
      <c r="C69" s="52"/>
      <c r="J69" s="233"/>
    </row>
    <row r="70" spans="1:10">
      <c r="A70" s="51"/>
      <c r="B70" s="51"/>
      <c r="C70" s="52"/>
      <c r="D70" s="52"/>
      <c r="E70" s="51"/>
      <c r="F70" s="51"/>
      <c r="G70" s="51"/>
      <c r="H70" s="51"/>
      <c r="I70" s="51"/>
      <c r="J70" s="233"/>
    </row>
  </sheetData>
  <mergeCells count="8">
    <mergeCell ref="B7:J7"/>
    <mergeCell ref="F2:J2"/>
    <mergeCell ref="F3:J3"/>
    <mergeCell ref="A5:A6"/>
    <mergeCell ref="B5:B6"/>
    <mergeCell ref="C5:C6"/>
    <mergeCell ref="D5:D6"/>
    <mergeCell ref="E5:J5"/>
  </mergeCells>
  <pageMargins left="1.1811023622047245" right="0.39370078740157483" top="0.78740157480314965" bottom="0.39370078740157483" header="0.51181102362204722" footer="0.51181102362204722"/>
  <pageSetup paperSize="9" scale="63" firstPageNumber="0" orientation="portrait" horizontalDpi="300" verticalDpi="300" r:id="rId1"/>
  <rowBreaks count="1" manualBreakCount="1">
    <brk id="4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28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39.140625" style="6" customWidth="1"/>
    <col min="2" max="2" width="15.85546875" style="6" hidden="1" customWidth="1"/>
    <col min="3" max="3" width="31.140625" style="6" customWidth="1"/>
    <col min="4" max="4" width="19.7109375" style="6" customWidth="1"/>
    <col min="5" max="5" width="21" style="6" customWidth="1"/>
    <col min="6" max="256" width="9.140625" style="6" customWidth="1"/>
    <col min="257" max="257" width="42.42578125" style="6" customWidth="1"/>
    <col min="258" max="258" width="11.5703125" style="6" hidden="1"/>
    <col min="259" max="259" width="38.140625" style="6" customWidth="1"/>
    <col min="260" max="260" width="24.42578125" style="6" customWidth="1"/>
    <col min="261" max="261" width="23.42578125" style="6" customWidth="1"/>
    <col min="262" max="512" width="9.140625" style="6" customWidth="1"/>
    <col min="513" max="513" width="42.42578125" style="6" customWidth="1"/>
    <col min="514" max="514" width="11.5703125" style="6" hidden="1"/>
    <col min="515" max="515" width="38.140625" style="6" customWidth="1"/>
    <col min="516" max="516" width="24.42578125" style="6" customWidth="1"/>
    <col min="517" max="517" width="23.42578125" style="6" customWidth="1"/>
    <col min="518" max="768" width="9.140625" style="6" customWidth="1"/>
    <col min="769" max="769" width="42.42578125" style="6" customWidth="1"/>
    <col min="770" max="770" width="11.5703125" style="6" hidden="1"/>
    <col min="771" max="771" width="38.140625" style="6" customWidth="1"/>
    <col min="772" max="772" width="24.42578125" style="6" customWidth="1"/>
    <col min="773" max="773" width="23.42578125" style="6" customWidth="1"/>
    <col min="774" max="1025" width="9.140625" style="6" customWidth="1"/>
    <col min="1026" max="16384" width="9.140625" style="17"/>
  </cols>
  <sheetData>
    <row r="1" spans="1:19" s="7" customFormat="1" ht="15.75">
      <c r="A1" s="3"/>
      <c r="B1" s="4"/>
      <c r="C1" s="4"/>
      <c r="D1" s="382" t="s">
        <v>258</v>
      </c>
      <c r="E1" s="382"/>
      <c r="F1" s="5"/>
      <c r="G1" s="6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9" s="3" customFormat="1" ht="45" customHeight="1">
      <c r="A2" s="8"/>
      <c r="B2" s="8"/>
      <c r="D2" s="374" t="str">
        <f>ДОХОДЫ!E3</f>
        <v xml:space="preserve">к постановлению администрации муниципального образования Заокский район от   .07.2022 №    </v>
      </c>
      <c r="E2" s="374"/>
      <c r="F2" s="9"/>
      <c r="G2" s="9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s="3" customFormat="1" ht="20.25">
      <c r="B3" s="4"/>
      <c r="C3" s="10"/>
    </row>
    <row r="4" spans="1:19" s="3" customFormat="1" ht="49.35" customHeight="1">
      <c r="A4" s="383" t="s">
        <v>259</v>
      </c>
      <c r="B4" s="383"/>
      <c r="C4" s="383"/>
      <c r="D4" s="383"/>
      <c r="E4" s="38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>
      <c r="A5" s="12"/>
      <c r="B5" s="13"/>
      <c r="C5" s="14"/>
      <c r="D5" s="15"/>
      <c r="E5" s="16" t="s">
        <v>260</v>
      </c>
    </row>
    <row r="6" spans="1:19" s="6" customFormat="1" ht="42.75" customHeight="1">
      <c r="A6" s="384" t="s">
        <v>261</v>
      </c>
      <c r="B6" s="385" t="s">
        <v>262</v>
      </c>
      <c r="C6" s="386" t="s">
        <v>263</v>
      </c>
      <c r="D6" s="387" t="s">
        <v>3</v>
      </c>
      <c r="E6" s="387"/>
    </row>
    <row r="7" spans="1:19" s="6" customFormat="1" ht="45.75" customHeight="1">
      <c r="A7" s="384"/>
      <c r="B7" s="385"/>
      <c r="C7" s="386"/>
      <c r="D7" s="1" t="str">
        <f>ДОХОДЫ!D8</f>
        <v>Утвержденный план на 2022 год</v>
      </c>
      <c r="E7" s="2" t="str">
        <f>ДОХОДЫ!E8</f>
        <v>Исполнено за 1 полугодие 2022 года</v>
      </c>
    </row>
    <row r="8" spans="1:19" s="6" customFormat="1" ht="12.75">
      <c r="A8" s="18">
        <v>1</v>
      </c>
      <c r="B8" s="19" t="s">
        <v>264</v>
      </c>
      <c r="C8" s="20">
        <v>2</v>
      </c>
      <c r="D8" s="21">
        <v>3</v>
      </c>
      <c r="E8" s="22">
        <v>4</v>
      </c>
    </row>
    <row r="9" spans="1:19" s="28" customFormat="1" ht="18.75">
      <c r="A9" s="23" t="s">
        <v>265</v>
      </c>
      <c r="B9" s="24" t="s">
        <v>266</v>
      </c>
      <c r="C9" s="25" t="str">
        <f t="shared" ref="C9:C18" si="0">IF(OR(LEFT(B9,5)="000 9",LEFT(B9,5)="000 7"),"X",IF(OR(RIGHT(B9,1)="A",RIGHT(B9,1)="А"),LEFT(B9,LEN(B9)-1) &amp; "0",B9))</f>
        <v>000 01 00 00 00 00 0000 000</v>
      </c>
      <c r="D9" s="26">
        <f>SUM(D10)</f>
        <v>42387167.25</v>
      </c>
      <c r="E9" s="27">
        <f>SUM(E10)</f>
        <v>-59761648.729999959</v>
      </c>
    </row>
    <row r="10" spans="1:19" s="28" customFormat="1" ht="31.5">
      <c r="A10" s="29" t="s">
        <v>267</v>
      </c>
      <c r="B10" s="30" t="s">
        <v>268</v>
      </c>
      <c r="C10" s="31" t="str">
        <f t="shared" si="0"/>
        <v>000 01 05 00 00 00 0000 000</v>
      </c>
      <c r="D10" s="32">
        <f>D11+D15</f>
        <v>42387167.25</v>
      </c>
      <c r="E10" s="33">
        <f>E11+E15</f>
        <v>-59761648.729999959</v>
      </c>
    </row>
    <row r="11" spans="1:19" s="28" customFormat="1" ht="31.5">
      <c r="A11" s="23" t="s">
        <v>269</v>
      </c>
      <c r="B11" s="24" t="s">
        <v>270</v>
      </c>
      <c r="C11" s="25" t="str">
        <f t="shared" si="0"/>
        <v>000 01 05 00 00 00 0000 500</v>
      </c>
      <c r="D11" s="26">
        <f t="shared" ref="D11:E13" si="1">SUM(D12)</f>
        <v>-1003882257.41</v>
      </c>
      <c r="E11" s="27">
        <f t="shared" si="1"/>
        <v>-435213211.58999997</v>
      </c>
    </row>
    <row r="12" spans="1:19" s="28" customFormat="1" ht="31.5">
      <c r="A12" s="29" t="s">
        <v>271</v>
      </c>
      <c r="B12" s="30" t="s">
        <v>272</v>
      </c>
      <c r="C12" s="31" t="str">
        <f t="shared" si="0"/>
        <v>000 01 05 02 00 00 0000 500</v>
      </c>
      <c r="D12" s="32">
        <f t="shared" si="1"/>
        <v>-1003882257.41</v>
      </c>
      <c r="E12" s="33">
        <f t="shared" si="1"/>
        <v>-435213211.58999997</v>
      </c>
    </row>
    <row r="13" spans="1:19" s="28" customFormat="1" ht="31.5">
      <c r="A13" s="29" t="s">
        <v>273</v>
      </c>
      <c r="B13" s="30" t="s">
        <v>274</v>
      </c>
      <c r="C13" s="31" t="str">
        <f t="shared" si="0"/>
        <v>000 01 05 02 01 00 0000 510</v>
      </c>
      <c r="D13" s="32">
        <f t="shared" si="1"/>
        <v>-1003882257.41</v>
      </c>
      <c r="E13" s="33">
        <f t="shared" si="1"/>
        <v>-435213211.58999997</v>
      </c>
    </row>
    <row r="14" spans="1:19" s="28" customFormat="1" ht="47.25">
      <c r="A14" s="29" t="s">
        <v>275</v>
      </c>
      <c r="B14" s="30" t="s">
        <v>276</v>
      </c>
      <c r="C14" s="31" t="str">
        <f t="shared" si="0"/>
        <v>000 01 05 02 01 05 0000 510</v>
      </c>
      <c r="D14" s="34">
        <v>-1003882257.41</v>
      </c>
      <c r="E14" s="33">
        <v>-435213211.58999997</v>
      </c>
    </row>
    <row r="15" spans="1:19" s="28" customFormat="1" ht="31.5">
      <c r="A15" s="23" t="s">
        <v>277</v>
      </c>
      <c r="B15" s="24" t="s">
        <v>278</v>
      </c>
      <c r="C15" s="25" t="str">
        <f t="shared" si="0"/>
        <v>000 01 05 00 00 00 0000 600</v>
      </c>
      <c r="D15" s="26">
        <f t="shared" ref="D15:E17" si="2">SUM(D16)</f>
        <v>1046269424.66</v>
      </c>
      <c r="E15" s="27">
        <f t="shared" si="2"/>
        <v>375451562.86000001</v>
      </c>
    </row>
    <row r="16" spans="1:19" s="28" customFormat="1" ht="31.5">
      <c r="A16" s="29" t="s">
        <v>279</v>
      </c>
      <c r="B16" s="30" t="s">
        <v>280</v>
      </c>
      <c r="C16" s="31" t="str">
        <f t="shared" si="0"/>
        <v>000 01 05 02 00 00 0000 600</v>
      </c>
      <c r="D16" s="32">
        <f t="shared" si="2"/>
        <v>1046269424.66</v>
      </c>
      <c r="E16" s="33">
        <f t="shared" si="2"/>
        <v>375451562.86000001</v>
      </c>
    </row>
    <row r="17" spans="1:5" s="28" customFormat="1" ht="31.5">
      <c r="A17" s="29" t="s">
        <v>281</v>
      </c>
      <c r="B17" s="30" t="s">
        <v>282</v>
      </c>
      <c r="C17" s="31" t="str">
        <f t="shared" si="0"/>
        <v>000 01 05 02 01 00 0000 610</v>
      </c>
      <c r="D17" s="32">
        <f t="shared" si="2"/>
        <v>1046269424.66</v>
      </c>
      <c r="E17" s="33">
        <f t="shared" si="2"/>
        <v>375451562.86000001</v>
      </c>
    </row>
    <row r="18" spans="1:5" s="28" customFormat="1" ht="47.25">
      <c r="A18" s="35" t="s">
        <v>283</v>
      </c>
      <c r="B18" s="36" t="s">
        <v>284</v>
      </c>
      <c r="C18" s="37" t="str">
        <f t="shared" si="0"/>
        <v>000 01 05 02 01 05 0000 610</v>
      </c>
      <c r="D18" s="38">
        <f>'расходы '!E63</f>
        <v>1046269424.66</v>
      </c>
      <c r="E18" s="39">
        <f>'расходы '!F63</f>
        <v>375451562.86000001</v>
      </c>
    </row>
    <row r="19" spans="1:5" s="6" customFormat="1" ht="12.75">
      <c r="A19" s="40"/>
      <c r="B19" s="41"/>
      <c r="C19" s="42"/>
      <c r="D19" s="43"/>
    </row>
    <row r="20" spans="1:5">
      <c r="A20" s="44"/>
      <c r="B20" s="381"/>
      <c r="C20" s="381"/>
      <c r="D20" s="45"/>
    </row>
    <row r="21" spans="1:5">
      <c r="A21" s="46"/>
      <c r="B21" s="47"/>
      <c r="C21" s="48"/>
      <c r="D21" s="48"/>
    </row>
    <row r="22" spans="1:5">
      <c r="A22" s="44"/>
      <c r="B22" s="381"/>
      <c r="C22" s="381"/>
      <c r="D22" s="48"/>
    </row>
    <row r="23" spans="1:5">
      <c r="A23" s="46"/>
      <c r="B23" s="47"/>
      <c r="C23" s="48"/>
      <c r="D23" s="48"/>
    </row>
    <row r="28" spans="1:5" ht="11.25" customHeight="1"/>
  </sheetData>
  <mergeCells count="9">
    <mergeCell ref="B20:C20"/>
    <mergeCell ref="B22:C22"/>
    <mergeCell ref="D1:E1"/>
    <mergeCell ref="D2:E2"/>
    <mergeCell ref="A4:E4"/>
    <mergeCell ref="A6:A7"/>
    <mergeCell ref="B6:B7"/>
    <mergeCell ref="C6:C7"/>
    <mergeCell ref="D6:E6"/>
  </mergeCells>
  <pageMargins left="1.1811023622047245" right="0.31496062992125984" top="0.9055118110236221" bottom="0.59055118110236227" header="0.51181102362204722" footer="0"/>
  <pageSetup paperSize="9" scale="79" firstPageNumber="0" orientation="portrait" horizontalDpi="300" verticalDpi="300" r:id="rId1"/>
  <headerFooter>
    <oddFooter>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Pages>0</Pages>
  <Words>0</Words>
  <Characters>0</Characters>
  <Application>Microsoft Excel</Application>
  <DocSecurity>0</DocSecurity>
  <Paragraphs>0</Paragraph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ДОХОДЫ</vt:lpstr>
      <vt:lpstr>расходы </vt:lpstr>
      <vt:lpstr>ПРИЛОЖЕНИЕ 3</vt:lpstr>
      <vt:lpstr>_PBuhN_</vt:lpstr>
      <vt:lpstr>_PRukN_</vt:lpstr>
      <vt:lpstr>ДОХОДЫ!Заголовки_для_печати</vt:lpstr>
      <vt:lpstr>ДОХОДЫ!Область_печати</vt:lpstr>
      <vt:lpstr>'ПРИЛОЖЕНИЕ 3'!Область_печати</vt:lpstr>
      <vt:lpstr>'расходы '!Область_печати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Рыбачук</cp:lastModifiedBy>
  <cp:revision>1</cp:revision>
  <cp:lastPrinted>2022-04-19T13:57:57Z</cp:lastPrinted>
  <dcterms:created xsi:type="dcterms:W3CDTF">2015-04-08T14:07:55Z</dcterms:created>
  <dcterms:modified xsi:type="dcterms:W3CDTF">2022-07-20T12:20:06Z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iddenSlides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MClips">
    <vt:i4>0</vt:i4>
  </property>
  <property fmtid="{D5CDD505-2E9C-101B-9397-08002B2CF9AE}" pid="8" name="Notes">
    <vt:i4>0</vt:i4>
  </property>
  <property fmtid="{D5CDD505-2E9C-101B-9397-08002B2CF9AE}" pid="9" name="ScaleCrop">
    <vt:bool>false</vt:bool>
  </property>
  <property fmtid="{D5CDD505-2E9C-101B-9397-08002B2CF9AE}" pid="10" name="ShareDoc">
    <vt:bool>false</vt:bool>
  </property>
  <property fmtid="{D5CDD505-2E9C-101B-9397-08002B2CF9AE}" pid="11" name="Slides">
    <vt:i4>0</vt:i4>
  </property>
</Properties>
</file>